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8460" windowHeight="6585" activeTab="0"/>
  </bookViews>
  <sheets>
    <sheet name="0102 глава 01.01.12" sheetId="1" r:id="rId1"/>
    <sheet name="0104 АДМИНИМТРАЦИЯ" sheetId="2" r:id="rId2"/>
    <sheet name="тех.перс. библиоте с 01.01.12г." sheetId="3" r:id="rId3"/>
    <sheet name="билитотекарь с 01.01.12" sheetId="4" r:id="rId4"/>
    <sheet name="клуб с 01.01.12" sheetId="5" r:id="rId5"/>
    <sheet name="инспектор по ВУС с 01.09.11" sheetId="6" r:id="rId6"/>
  </sheets>
  <definedNames>
    <definedName name="Н21">#REF!</definedName>
    <definedName name="_xlnm.Print_Area" localSheetId="1">'0104 АДМИНИМТРАЦИЯ'!$A$1:$R$35</definedName>
  </definedNames>
  <calcPr fullCalcOnLoad="1"/>
</workbook>
</file>

<file path=xl/sharedStrings.xml><?xml version="1.0" encoding="utf-8"?>
<sst xmlns="http://schemas.openxmlformats.org/spreadsheetml/2006/main" count="337" uniqueCount="100">
  <si>
    <t>Должностной оклад</t>
  </si>
  <si>
    <t>Надбавки</t>
  </si>
  <si>
    <t>ДВ надбавка</t>
  </si>
  <si>
    <t>ФОТ в месяц</t>
  </si>
  <si>
    <t>кратность.</t>
  </si>
  <si>
    <t>Должностной Оклад</t>
  </si>
  <si>
    <t>Условия</t>
  </si>
  <si>
    <t>Службы</t>
  </si>
  <si>
    <t>Выслуга лет</t>
  </si>
  <si>
    <t>премия</t>
  </si>
  <si>
    <t>ИТОГО</t>
  </si>
  <si>
    <t>Районный коэфициент</t>
  </si>
  <si>
    <t>Особые условия труда</t>
  </si>
  <si>
    <t>РК</t>
  </si>
  <si>
    <t>ДВ к</t>
  </si>
  <si>
    <t>ФОТ</t>
  </si>
  <si>
    <t>сложность</t>
  </si>
  <si>
    <t>оклад</t>
  </si>
  <si>
    <t>свод</t>
  </si>
  <si>
    <t>Фонд з\платы в год</t>
  </si>
  <si>
    <t>Премиальный фонд</t>
  </si>
  <si>
    <t>Материальная помощь</t>
  </si>
  <si>
    <t>Ежемес.надбавки за ос.усл.МС</t>
  </si>
  <si>
    <t>Ежемес.надбавки за выслугу лет</t>
  </si>
  <si>
    <t>ИТОГО В ГОД</t>
  </si>
  <si>
    <t>За работус секр.мат.</t>
  </si>
  <si>
    <t>фактически без МП</t>
  </si>
  <si>
    <t>выслуга лет,</t>
  </si>
  <si>
    <t xml:space="preserve">Штатное расписание </t>
  </si>
  <si>
    <t>Код</t>
  </si>
  <si>
    <t>форма по ОКУД</t>
  </si>
  <si>
    <t>0301017</t>
  </si>
  <si>
    <t>по ОКПО</t>
  </si>
  <si>
    <t>Утверждено</t>
  </si>
  <si>
    <t>Структурное подразделение</t>
  </si>
  <si>
    <t>наименование</t>
  </si>
  <si>
    <t>код</t>
  </si>
  <si>
    <t>должность(специальность, профессия),  разряд, класс, (категория), квалификация</t>
  </si>
  <si>
    <t>количество штатных единиц</t>
  </si>
  <si>
    <t>номер документа</t>
  </si>
  <si>
    <t>дата составления</t>
  </si>
  <si>
    <t>Администрация Хвищанского сельского поселения</t>
  </si>
  <si>
    <t>Администрация</t>
  </si>
  <si>
    <t>Главный специалист 2 разряда -главный бухгалтер</t>
  </si>
  <si>
    <t>Главный бухгатер                                        У.С.Цыбулько</t>
  </si>
  <si>
    <t>Глава Хвищанского СП</t>
  </si>
  <si>
    <t>ненормиров.раб.день</t>
  </si>
  <si>
    <t>техобслуживание а/м</t>
  </si>
  <si>
    <t xml:space="preserve">Правовой отдел </t>
  </si>
  <si>
    <t>Главный бухгалтер</t>
  </si>
  <si>
    <t>Цыбулько У.С.</t>
  </si>
  <si>
    <t>Администрация Хвищанского СП</t>
  </si>
  <si>
    <t>разр.раб.день</t>
  </si>
  <si>
    <t>ВУС</t>
  </si>
  <si>
    <t>работа в сельской местности</t>
  </si>
  <si>
    <t>классноссть</t>
  </si>
  <si>
    <t>Ежемесячное поощрение</t>
  </si>
  <si>
    <t>Единовременная выплата к отпуску</t>
  </si>
  <si>
    <t>Начисления на з /плату в год: ст.213</t>
  </si>
  <si>
    <t>Попова С.Б.</t>
  </si>
  <si>
    <t>Ночные</t>
  </si>
  <si>
    <t xml:space="preserve">Праздничные </t>
  </si>
  <si>
    <t>Разрывной рабочий день</t>
  </si>
  <si>
    <t xml:space="preserve">Ночные </t>
  </si>
  <si>
    <t>Штат в количестве 0.75 единиц</t>
  </si>
  <si>
    <t>Штат в количестве 2.5 единиц</t>
  </si>
  <si>
    <t xml:space="preserve">Штат в количестве 0.5 единиц </t>
  </si>
  <si>
    <t>Штат в количестве 1 единица</t>
  </si>
  <si>
    <t>Начисления на з /плату в год:</t>
  </si>
  <si>
    <t>Инспектор по учету и бронированию военнообязанных</t>
  </si>
  <si>
    <t>Распоряжением главы администрации Хвищанского сельского поселения</t>
  </si>
  <si>
    <r>
      <t>от       "</t>
    </r>
    <r>
      <rPr>
        <u val="single"/>
        <sz val="10"/>
        <rFont val="Arial Cyr"/>
        <family val="0"/>
      </rPr>
      <t xml:space="preserve">  29  " октября  2010 г. № 59</t>
    </r>
  </si>
  <si>
    <t xml:space="preserve">Штат в количестве 1 единиц </t>
  </si>
  <si>
    <t>Решением муниципального комитета Хвищанского сельского поселения</t>
  </si>
  <si>
    <r>
      <t>от       "</t>
    </r>
    <r>
      <rPr>
        <u val="single"/>
        <sz val="10"/>
        <rFont val="Arial Cyr"/>
        <family val="0"/>
      </rPr>
      <t xml:space="preserve">  21  " февраля 2011 г. № 67-НПА</t>
    </r>
  </si>
  <si>
    <t>библиотека</t>
  </si>
  <si>
    <t>Уборщик служебных и технических помещений</t>
  </si>
  <si>
    <t>отклонение от нормальных условий</t>
  </si>
  <si>
    <t>ИТОГО ДО 31.12.11 г.</t>
  </si>
  <si>
    <t>библиотекарь</t>
  </si>
  <si>
    <t>ИТОГО ДО 31.12.11</t>
  </si>
  <si>
    <t>выслуга</t>
  </si>
  <si>
    <t>Клуб</t>
  </si>
  <si>
    <t>Кочегар</t>
  </si>
  <si>
    <t>Оклонение от нормальных условий</t>
  </si>
  <si>
    <t>на период  с "01"января 2012г.</t>
  </si>
  <si>
    <t>на период  с "01" января 2012г.</t>
  </si>
  <si>
    <t>на период  с "01" января 2012 г.</t>
  </si>
  <si>
    <t xml:space="preserve">ИТОГО </t>
  </si>
  <si>
    <t>на период  с "01"ЯНВАРЯ 2012г.</t>
  </si>
  <si>
    <t>Начисления на з/плату</t>
  </si>
  <si>
    <t>Культорганизатор</t>
  </si>
  <si>
    <t>на период  с "01"января 2012 г.</t>
  </si>
  <si>
    <t>Начисления на з/плату 21166.48</t>
  </si>
  <si>
    <t>Начисления на з/плату   320313.32</t>
  </si>
  <si>
    <t>Начисления на з/плату : 14687.35</t>
  </si>
  <si>
    <r>
      <t>от       "</t>
    </r>
    <r>
      <rPr>
        <u val="single"/>
        <sz val="10"/>
        <rFont val="Arial Cyr"/>
        <family val="0"/>
      </rPr>
      <t xml:space="preserve">   12  "  октября           2011 г. № 50</t>
    </r>
  </si>
  <si>
    <t>от       "   12  "  октября           2011 г. № 50</t>
  </si>
  <si>
    <r>
      <t>от       "</t>
    </r>
    <r>
      <rPr>
        <u val="single"/>
        <sz val="10"/>
        <rFont val="Arial Cyr"/>
        <family val="0"/>
      </rPr>
      <t xml:space="preserve"> от       "   12  "  октября           2011 г. № 50   "                  011 г. №   </t>
    </r>
  </si>
  <si>
    <r>
      <t>от       "   12  "  октября           2011 г. № 50</t>
    </r>
    <r>
      <rPr>
        <u val="single"/>
        <sz val="10"/>
        <rFont val="Arial Cyr"/>
        <family val="0"/>
      </rPr>
      <t xml:space="preserve">    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</si>
</sst>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0.0"/>
    <numFmt numFmtId="171" formatCode="0.000"/>
    <numFmt numFmtId="172" formatCode="_-* #,##0.000_р_._-;\-* #,##0.000_р_._-;_-* &quot;-&quot;??_р_._-;_-@_-"/>
    <numFmt numFmtId="173" formatCode="0.0000"/>
    <numFmt numFmtId="174" formatCode="0.000000"/>
    <numFmt numFmtId="175" formatCode="0.00000"/>
    <numFmt numFmtId="176" formatCode="#,##0.00_р_."/>
    <numFmt numFmtId="177" formatCode="_-* #,##0.000_р_._-;\-* #,##0.000_р_._-;_-* &quot;-&quot;???_р_._-;_-@_-"/>
    <numFmt numFmtId="178" formatCode="#,##0.00_ ;\-#,##0.00\ "/>
  </numFmts>
  <fonts count="74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u val="single"/>
      <sz val="18"/>
      <name val="Times New Roman"/>
      <family val="1"/>
    </font>
    <font>
      <b/>
      <i/>
      <sz val="10"/>
      <name val="Times New Roman"/>
      <family val="1"/>
    </font>
    <font>
      <b/>
      <i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7"/>
      <name val="Times New Roman"/>
      <family val="1"/>
    </font>
    <font>
      <i/>
      <sz val="7"/>
      <name val="Times New Roman"/>
      <family val="1"/>
    </font>
    <font>
      <i/>
      <sz val="11"/>
      <name val="Times New Roman"/>
      <family val="1"/>
    </font>
    <font>
      <sz val="9"/>
      <name val="Arial Cyr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i/>
      <sz val="9"/>
      <name val="Arial Cyr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7.5"/>
      <name val="Arial Cyr"/>
      <family val="0"/>
    </font>
    <font>
      <i/>
      <sz val="6"/>
      <name val="Times New Roman"/>
      <family val="1"/>
    </font>
    <font>
      <u val="single"/>
      <sz val="13"/>
      <name val="Times New Roman"/>
      <family val="1"/>
    </font>
    <font>
      <sz val="10"/>
      <name val="Times New Roman Cyr"/>
      <family val="0"/>
    </font>
    <font>
      <b/>
      <sz val="10"/>
      <name val="Times New Roman"/>
      <family val="1"/>
    </font>
    <font>
      <b/>
      <i/>
      <sz val="9"/>
      <name val="Courier New Cyr"/>
      <family val="3"/>
    </font>
    <font>
      <u val="single"/>
      <sz val="10"/>
      <name val="Arial Cyr"/>
      <family val="0"/>
    </font>
    <font>
      <sz val="11"/>
      <name val="Times New Roman"/>
      <family val="1"/>
    </font>
    <font>
      <i/>
      <sz val="11"/>
      <color indexed="9"/>
      <name val="Times New Roman"/>
      <family val="1"/>
    </font>
    <font>
      <b/>
      <sz val="11"/>
      <name val="Arial Cyr"/>
      <family val="2"/>
    </font>
    <font>
      <b/>
      <i/>
      <sz val="11"/>
      <name val="Arial Cyr"/>
      <family val="2"/>
    </font>
    <font>
      <b/>
      <i/>
      <sz val="11"/>
      <name val="Courier New Cyr"/>
      <family val="3"/>
    </font>
    <font>
      <b/>
      <i/>
      <sz val="11"/>
      <color indexed="9"/>
      <name val="Times New Roman"/>
      <family val="1"/>
    </font>
    <font>
      <sz val="12"/>
      <name val="Arial Cyr"/>
      <family val="0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8" fillId="0" borderId="0">
      <alignment/>
      <protection/>
    </xf>
    <xf numFmtId="0" fontId="20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0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13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7" fillId="33" borderId="0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9" fontId="15" fillId="0" borderId="18" xfId="0" applyNumberFormat="1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textRotation="180"/>
    </xf>
    <xf numFmtId="43" fontId="13" fillId="33" borderId="19" xfId="61" applyFont="1" applyFill="1" applyBorder="1" applyAlignment="1">
      <alignment horizontal="center" vertical="center" textRotation="180"/>
    </xf>
    <xf numFmtId="0" fontId="9" fillId="33" borderId="0" xfId="0" applyFont="1" applyFill="1" applyBorder="1" applyAlignment="1">
      <alignment horizontal="center" vertical="center" wrapText="1"/>
    </xf>
    <xf numFmtId="43" fontId="13" fillId="33" borderId="0" xfId="61" applyFont="1" applyFill="1" applyBorder="1" applyAlignment="1">
      <alignment horizontal="center" vertical="center" textRotation="180"/>
    </xf>
    <xf numFmtId="43" fontId="13" fillId="0" borderId="0" xfId="61" applyFont="1" applyBorder="1" applyAlignment="1">
      <alignment horizontal="center" vertical="center" textRotation="180"/>
    </xf>
    <xf numFmtId="0" fontId="14" fillId="34" borderId="20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43" fontId="13" fillId="33" borderId="22" xfId="61" applyFont="1" applyFill="1" applyBorder="1" applyAlignment="1">
      <alignment horizontal="center" vertical="center" textRotation="180"/>
    </xf>
    <xf numFmtId="43" fontId="13" fillId="33" borderId="23" xfId="61" applyFont="1" applyFill="1" applyBorder="1" applyAlignment="1">
      <alignment horizontal="center" vertical="center" textRotation="180"/>
    </xf>
    <xf numFmtId="43" fontId="22" fillId="33" borderId="0" xfId="61" applyFont="1" applyFill="1" applyBorder="1" applyAlignment="1">
      <alignment horizontal="center"/>
    </xf>
    <xf numFmtId="43" fontId="0" fillId="33" borderId="0" xfId="61" applyFont="1" applyFill="1" applyBorder="1" applyAlignment="1">
      <alignment horizontal="center" vertical="center" textRotation="180"/>
    </xf>
    <xf numFmtId="0" fontId="0" fillId="0" borderId="0" xfId="0" applyFont="1" applyBorder="1" applyAlignment="1">
      <alignment horizontal="center" vertical="center" textRotation="180"/>
    </xf>
    <xf numFmtId="0" fontId="0" fillId="0" borderId="0" xfId="0" applyBorder="1" applyAlignment="1">
      <alignment/>
    </xf>
    <xf numFmtId="43" fontId="0" fillId="0" borderId="0" xfId="61" applyFont="1" applyBorder="1" applyAlignment="1">
      <alignment horizontal="center" vertical="center" textRotation="180"/>
    </xf>
    <xf numFmtId="43" fontId="13" fillId="33" borderId="22" xfId="61" applyFont="1" applyFill="1" applyBorder="1" applyAlignment="1">
      <alignment horizontal="center" textRotation="180"/>
    </xf>
    <xf numFmtId="43" fontId="21" fillId="0" borderId="24" xfId="61" applyFont="1" applyBorder="1" applyAlignment="1">
      <alignment horizontal="center" vertical="center" textRotation="180"/>
    </xf>
    <xf numFmtId="0" fontId="0" fillId="0" borderId="25" xfId="0" applyBorder="1" applyAlignment="1">
      <alignment/>
    </xf>
    <xf numFmtId="9" fontId="15" fillId="33" borderId="18" xfId="0" applyNumberFormat="1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3" fillId="0" borderId="14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3" fillId="0" borderId="28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5" fillId="33" borderId="26" xfId="0" applyFont="1" applyFill="1" applyBorder="1" applyAlignment="1">
      <alignment vertical="center" wrapText="1"/>
    </xf>
    <xf numFmtId="0" fontId="15" fillId="33" borderId="27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49" fontId="0" fillId="0" borderId="29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30" xfId="0" applyFont="1" applyBorder="1" applyAlignment="1">
      <alignment vertical="center" textRotation="90" wrapText="1"/>
    </xf>
    <xf numFmtId="0" fontId="9" fillId="0" borderId="30" xfId="0" applyFont="1" applyBorder="1" applyAlignment="1">
      <alignment vertical="center" wrapText="1"/>
    </xf>
    <xf numFmtId="0" fontId="7" fillId="0" borderId="17" xfId="0" applyFont="1" applyBorder="1" applyAlignment="1">
      <alignment vertical="center" textRotation="90" wrapText="1"/>
    </xf>
    <xf numFmtId="0" fontId="9" fillId="0" borderId="17" xfId="0" applyFont="1" applyBorder="1" applyAlignment="1">
      <alignment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15" xfId="0" applyFont="1" applyBorder="1" applyAlignment="1">
      <alignment wrapText="1"/>
    </xf>
    <xf numFmtId="0" fontId="23" fillId="35" borderId="30" xfId="0" applyFont="1" applyFill="1" applyBorder="1" applyAlignment="1">
      <alignment horizontal="center" vertical="center" wrapText="1"/>
    </xf>
    <xf numFmtId="169" fontId="0" fillId="0" borderId="0" xfId="61" applyNumberFormat="1" applyAlignment="1">
      <alignment/>
    </xf>
    <xf numFmtId="44" fontId="0" fillId="0" borderId="0" xfId="43" applyAlignment="1">
      <alignment/>
    </xf>
    <xf numFmtId="0" fontId="9" fillId="33" borderId="35" xfId="0" applyFont="1" applyFill="1" applyBorder="1" applyAlignment="1">
      <alignment horizontal="center" vertical="center" textRotation="180" wrapText="1"/>
    </xf>
    <xf numFmtId="0" fontId="15" fillId="35" borderId="36" xfId="0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49" fontId="15" fillId="33" borderId="17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11" fillId="33" borderId="17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43" fontId="13" fillId="33" borderId="38" xfId="61" applyFont="1" applyFill="1" applyBorder="1" applyAlignment="1">
      <alignment horizontal="center" vertical="center" textRotation="180"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43" fontId="13" fillId="33" borderId="22" xfId="61" applyFont="1" applyFill="1" applyBorder="1" applyAlignment="1">
      <alignment horizontal="left" textRotation="180"/>
    </xf>
    <xf numFmtId="43" fontId="13" fillId="33" borderId="23" xfId="61" applyFont="1" applyFill="1" applyBorder="1" applyAlignment="1">
      <alignment horizontal="left" vertical="center" textRotation="180"/>
    </xf>
    <xf numFmtId="0" fontId="14" fillId="33" borderId="0" xfId="0" applyFont="1" applyFill="1" applyBorder="1" applyAlignment="1">
      <alignment horizontal="left" vertical="center" wrapText="1"/>
    </xf>
    <xf numFmtId="43" fontId="13" fillId="33" borderId="38" xfId="61" applyFont="1" applyFill="1" applyBorder="1" applyAlignment="1">
      <alignment horizontal="left" vertical="center" textRotation="180"/>
    </xf>
    <xf numFmtId="0" fontId="29" fillId="0" borderId="0" xfId="0" applyFont="1" applyAlignment="1">
      <alignment horizontal="center" vertical="center"/>
    </xf>
    <xf numFmtId="49" fontId="0" fillId="0" borderId="2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9" fontId="15" fillId="0" borderId="14" xfId="0" applyNumberFormat="1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textRotation="180"/>
    </xf>
    <xf numFmtId="0" fontId="14" fillId="33" borderId="0" xfId="0" applyFont="1" applyFill="1" applyBorder="1" applyAlignment="1">
      <alignment horizontal="left" wrapText="1" indent="2"/>
    </xf>
    <xf numFmtId="0" fontId="14" fillId="33" borderId="0" xfId="0" applyFont="1" applyFill="1" applyBorder="1" applyAlignment="1">
      <alignment horizontal="left" vertical="center" wrapText="1" indent="2"/>
    </xf>
    <xf numFmtId="0" fontId="15" fillId="33" borderId="0" xfId="0" applyFont="1" applyFill="1" applyBorder="1" applyAlignment="1">
      <alignment horizontal="left" vertical="center" wrapText="1"/>
    </xf>
    <xf numFmtId="43" fontId="13" fillId="33" borderId="0" xfId="61" applyFont="1" applyFill="1" applyBorder="1" applyAlignment="1">
      <alignment horizontal="left" vertical="center" textRotation="180"/>
    </xf>
    <xf numFmtId="0" fontId="9" fillId="33" borderId="35" xfId="0" applyFont="1" applyFill="1" applyBorder="1" applyAlignment="1">
      <alignment horizontal="center" vertical="center" textRotation="90" wrapText="1"/>
    </xf>
    <xf numFmtId="43" fontId="13" fillId="0" borderId="23" xfId="61" applyFont="1" applyBorder="1" applyAlignment="1">
      <alignment horizontal="center" vertical="center" textRotation="180"/>
    </xf>
    <xf numFmtId="0" fontId="7" fillId="33" borderId="23" xfId="0" applyFont="1" applyFill="1" applyBorder="1" applyAlignment="1">
      <alignment vertical="center" wrapText="1"/>
    </xf>
    <xf numFmtId="43" fontId="13" fillId="33" borderId="0" xfId="6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wrapText="1"/>
    </xf>
    <xf numFmtId="2" fontId="32" fillId="0" borderId="14" xfId="53" applyNumberFormat="1" applyFont="1" applyBorder="1" applyAlignment="1">
      <alignment horizontal="center" vertical="center" wrapText="1"/>
      <protection/>
    </xf>
    <xf numFmtId="170" fontId="32" fillId="0" borderId="14" xfId="53" applyNumberFormat="1" applyFont="1" applyBorder="1" applyAlignment="1">
      <alignment horizontal="center" vertical="center" wrapText="1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wrapText="1"/>
    </xf>
    <xf numFmtId="0" fontId="32" fillId="0" borderId="14" xfId="0" applyFont="1" applyBorder="1" applyAlignment="1">
      <alignment wrapText="1"/>
    </xf>
    <xf numFmtId="0" fontId="16" fillId="0" borderId="26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18" xfId="0" applyFont="1" applyBorder="1" applyAlignment="1">
      <alignment/>
    </xf>
    <xf numFmtId="9" fontId="12" fillId="0" borderId="14" xfId="0" applyNumberFormat="1" applyFont="1" applyBorder="1" applyAlignment="1">
      <alignment horizontal="center" vertical="center" wrapText="1"/>
    </xf>
    <xf numFmtId="170" fontId="32" fillId="0" borderId="39" xfId="53" applyNumberFormat="1" applyFont="1" applyBorder="1" applyAlignment="1">
      <alignment horizontal="center" vertical="center" wrapText="1"/>
      <protection/>
    </xf>
    <xf numFmtId="0" fontId="12" fillId="0" borderId="27" xfId="0" applyFont="1" applyBorder="1" applyAlignment="1">
      <alignment vertical="center" wrapText="1"/>
    </xf>
    <xf numFmtId="9" fontId="12" fillId="0" borderId="18" xfId="0" applyNumberFormat="1" applyFont="1" applyBorder="1" applyAlignment="1">
      <alignment horizontal="center" vertical="center" wrapText="1"/>
    </xf>
    <xf numFmtId="9" fontId="33" fillId="0" borderId="18" xfId="0" applyNumberFormat="1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70" fontId="32" fillId="0" borderId="28" xfId="53" applyNumberFormat="1" applyFont="1" applyBorder="1" applyAlignment="1">
      <alignment horizontal="center" vertical="center" wrapText="1"/>
      <protection/>
    </xf>
    <xf numFmtId="0" fontId="12" fillId="0" borderId="17" xfId="0" applyFont="1" applyBorder="1" applyAlignment="1">
      <alignment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43" fontId="34" fillId="33" borderId="41" xfId="61" applyFont="1" applyFill="1" applyBorder="1" applyAlignment="1">
      <alignment horizontal="center" vertical="center" textRotation="180"/>
    </xf>
    <xf numFmtId="43" fontId="34" fillId="0" borderId="24" xfId="61" applyFont="1" applyBorder="1" applyAlignment="1">
      <alignment horizontal="center" vertical="center" textRotation="180"/>
    </xf>
    <xf numFmtId="0" fontId="9" fillId="33" borderId="0" xfId="0" applyFont="1" applyFill="1" applyBorder="1" applyAlignment="1">
      <alignment horizontal="left" wrapText="1" indent="2"/>
    </xf>
    <xf numFmtId="43" fontId="16" fillId="33" borderId="22" xfId="61" applyFont="1" applyFill="1" applyBorder="1" applyAlignment="1">
      <alignment horizontal="center" textRotation="180"/>
    </xf>
    <xf numFmtId="43" fontId="16" fillId="33" borderId="22" xfId="61" applyFont="1" applyFill="1" applyBorder="1" applyAlignment="1">
      <alignment horizontal="center" vertical="center" textRotation="180"/>
    </xf>
    <xf numFmtId="43" fontId="16" fillId="33" borderId="0" xfId="61" applyFont="1" applyFill="1" applyBorder="1" applyAlignment="1">
      <alignment horizontal="center" vertical="center" textRotation="180"/>
    </xf>
    <xf numFmtId="43" fontId="16" fillId="0" borderId="0" xfId="61" applyFont="1" applyBorder="1" applyAlignment="1">
      <alignment horizontal="center" vertical="center" textRotation="180"/>
    </xf>
    <xf numFmtId="43" fontId="16" fillId="33" borderId="23" xfId="61" applyFont="1" applyFill="1" applyBorder="1" applyAlignment="1">
      <alignment horizontal="center" vertical="center" textRotation="180"/>
    </xf>
    <xf numFmtId="0" fontId="9" fillId="33" borderId="0" xfId="0" applyFont="1" applyFill="1" applyBorder="1" applyAlignment="1">
      <alignment horizontal="left" vertical="center" wrapText="1" indent="2"/>
    </xf>
    <xf numFmtId="43" fontId="16" fillId="33" borderId="38" xfId="61" applyFont="1" applyFill="1" applyBorder="1" applyAlignment="1">
      <alignment horizontal="center" vertical="center" textRotation="180"/>
    </xf>
    <xf numFmtId="43" fontId="16" fillId="0" borderId="23" xfId="61" applyFont="1" applyBorder="1" applyAlignment="1">
      <alignment horizontal="center" vertical="center" textRotation="180"/>
    </xf>
    <xf numFmtId="43" fontId="35" fillId="33" borderId="0" xfId="61" applyFont="1" applyFill="1" applyBorder="1" applyAlignment="1">
      <alignment horizontal="center"/>
    </xf>
    <xf numFmtId="0" fontId="38" fillId="0" borderId="0" xfId="0" applyFont="1" applyAlignment="1">
      <alignment/>
    </xf>
    <xf numFmtId="0" fontId="8" fillId="33" borderId="35" xfId="0" applyFont="1" applyFill="1" applyBorder="1" applyAlignment="1">
      <alignment horizontal="center" vertical="center" textRotation="90" wrapText="1"/>
    </xf>
    <xf numFmtId="43" fontId="39" fillId="0" borderId="24" xfId="61" applyFont="1" applyBorder="1" applyAlignment="1">
      <alignment horizontal="center" vertical="center" textRotation="180"/>
    </xf>
    <xf numFmtId="0" fontId="8" fillId="33" borderId="19" xfId="0" applyFont="1" applyFill="1" applyBorder="1" applyAlignment="1">
      <alignment horizontal="center" vertical="center" wrapText="1"/>
    </xf>
    <xf numFmtId="44" fontId="16" fillId="0" borderId="0" xfId="43" applyFont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169" fontId="16" fillId="0" borderId="0" xfId="61" applyNumberFormat="1" applyFont="1" applyAlignment="1">
      <alignment/>
    </xf>
    <xf numFmtId="0" fontId="32" fillId="0" borderId="0" xfId="0" applyFont="1" applyAlignment="1">
      <alignment wrapText="1"/>
    </xf>
    <xf numFmtId="0" fontId="12" fillId="0" borderId="30" xfId="0" applyFont="1" applyBorder="1" applyAlignment="1">
      <alignment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vertical="center" textRotation="90" wrapText="1"/>
    </xf>
    <xf numFmtId="0" fontId="16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7" fillId="0" borderId="23" xfId="0" applyFon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3" xfId="0" applyBorder="1" applyAlignment="1">
      <alignment vertical="center"/>
    </xf>
    <xf numFmtId="2" fontId="12" fillId="0" borderId="17" xfId="0" applyNumberFormat="1" applyFont="1" applyBorder="1" applyAlignment="1">
      <alignment horizontal="center" vertical="center" wrapText="1"/>
    </xf>
    <xf numFmtId="43" fontId="22" fillId="33" borderId="33" xfId="61" applyFont="1" applyFill="1" applyBorder="1" applyAlignment="1">
      <alignment/>
    </xf>
    <xf numFmtId="178" fontId="13" fillId="33" borderId="23" xfId="61" applyNumberFormat="1" applyFont="1" applyFill="1" applyBorder="1" applyAlignment="1">
      <alignment vertical="center" textRotation="1"/>
    </xf>
    <xf numFmtId="0" fontId="24" fillId="0" borderId="0" xfId="0" applyFont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textRotation="90" wrapText="1"/>
    </xf>
    <xf numFmtId="9" fontId="12" fillId="0" borderId="14" xfId="0" applyNumberFormat="1" applyFont="1" applyBorder="1" applyAlignment="1">
      <alignment horizontal="center" vertical="center" wrapText="1"/>
    </xf>
    <xf numFmtId="170" fontId="32" fillId="0" borderId="39" xfId="53" applyNumberFormat="1" applyFont="1" applyBorder="1" applyAlignment="1">
      <alignment horizontal="center" vertical="center" wrapText="1"/>
      <protection/>
    </xf>
    <xf numFmtId="0" fontId="12" fillId="0" borderId="17" xfId="0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43" fontId="35" fillId="33" borderId="32" xfId="61" applyFont="1" applyFill="1" applyBorder="1" applyAlignment="1">
      <alignment/>
    </xf>
    <xf numFmtId="43" fontId="35" fillId="33" borderId="23" xfId="61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2" fontId="32" fillId="0" borderId="25" xfId="53" applyNumberFormat="1" applyFont="1" applyBorder="1" applyAlignment="1">
      <alignment horizontal="center" vertical="center" wrapText="1"/>
      <protection/>
    </xf>
    <xf numFmtId="170" fontId="32" fillId="0" borderId="25" xfId="53" applyNumberFormat="1" applyFont="1" applyBorder="1" applyAlignment="1">
      <alignment horizontal="center" vertical="center" wrapText="1"/>
      <protection/>
    </xf>
    <xf numFmtId="2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2" fontId="12" fillId="0" borderId="17" xfId="0" applyNumberFormat="1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9" fontId="12" fillId="0" borderId="14" xfId="0" applyNumberFormat="1" applyFont="1" applyBorder="1" applyAlignment="1">
      <alignment vertical="center" wrapText="1"/>
    </xf>
    <xf numFmtId="170" fontId="32" fillId="0" borderId="42" xfId="53" applyNumberFormat="1" applyFont="1" applyBorder="1" applyAlignment="1">
      <alignment horizontal="center" vertical="center" wrapText="1"/>
      <protection/>
    </xf>
    <xf numFmtId="170" fontId="32" fillId="0" borderId="43" xfId="53" applyNumberFormat="1" applyFont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center" vertical="center" wrapText="1"/>
    </xf>
    <xf numFmtId="9" fontId="12" fillId="0" borderId="14" xfId="0" applyNumberFormat="1" applyFont="1" applyBorder="1" applyAlignment="1">
      <alignment vertical="center" wrapText="1"/>
    </xf>
    <xf numFmtId="9" fontId="11" fillId="0" borderId="18" xfId="0" applyNumberFormat="1" applyFont="1" applyBorder="1" applyAlignment="1">
      <alignment vertical="center" wrapText="1"/>
    </xf>
    <xf numFmtId="0" fontId="0" fillId="0" borderId="17" xfId="0" applyBorder="1" applyAlignment="1">
      <alignment/>
    </xf>
    <xf numFmtId="0" fontId="7" fillId="33" borderId="3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43" fontId="7" fillId="33" borderId="23" xfId="0" applyNumberFormat="1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43" fontId="22" fillId="33" borderId="23" xfId="61" applyFont="1" applyFill="1" applyBorder="1" applyAlignment="1">
      <alignment horizontal="center"/>
    </xf>
    <xf numFmtId="43" fontId="13" fillId="33" borderId="32" xfId="61" applyFont="1" applyFill="1" applyBorder="1" applyAlignment="1">
      <alignment horizontal="center" vertical="center"/>
    </xf>
    <xf numFmtId="43" fontId="13" fillId="33" borderId="33" xfId="6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 wrapText="1"/>
    </xf>
    <xf numFmtId="43" fontId="22" fillId="33" borderId="38" xfId="6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37" fillId="33" borderId="0" xfId="0" applyFont="1" applyFill="1" applyBorder="1" applyAlignment="1">
      <alignment horizontal="left" vertical="center" wrapText="1"/>
    </xf>
    <xf numFmtId="43" fontId="13" fillId="33" borderId="16" xfId="61" applyFont="1" applyFill="1" applyBorder="1" applyAlignment="1">
      <alignment horizontal="center" vertical="center"/>
    </xf>
    <xf numFmtId="43" fontId="13" fillId="33" borderId="44" xfId="61" applyFont="1" applyFill="1" applyBorder="1" applyAlignment="1">
      <alignment horizontal="center" vertical="center"/>
    </xf>
    <xf numFmtId="43" fontId="21" fillId="33" borderId="41" xfId="61" applyFont="1" applyFill="1" applyBorder="1" applyAlignment="1">
      <alignment horizontal="center" vertical="center" textRotation="180"/>
    </xf>
    <xf numFmtId="43" fontId="21" fillId="33" borderId="19" xfId="61" applyFont="1" applyFill="1" applyBorder="1" applyAlignment="1">
      <alignment horizontal="center" vertical="center" textRotation="180"/>
    </xf>
    <xf numFmtId="43" fontId="21" fillId="33" borderId="45" xfId="61" applyFont="1" applyFill="1" applyBorder="1" applyAlignment="1">
      <alignment horizontal="center" vertical="center" textRotation="180"/>
    </xf>
    <xf numFmtId="0" fontId="9" fillId="33" borderId="0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5" xfId="0" applyBorder="1" applyAlignment="1">
      <alignment horizontal="center"/>
    </xf>
    <xf numFmtId="0" fontId="14" fillId="34" borderId="40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 wrapText="1"/>
    </xf>
    <xf numFmtId="0" fontId="14" fillId="34" borderId="47" xfId="0" applyFont="1" applyFill="1" applyBorder="1" applyAlignment="1">
      <alignment horizontal="center" vertical="center" wrapText="1"/>
    </xf>
    <xf numFmtId="9" fontId="15" fillId="33" borderId="12" xfId="0" applyNumberFormat="1" applyFont="1" applyFill="1" applyBorder="1" applyAlignment="1">
      <alignment horizontal="center" vertical="center" wrapText="1"/>
    </xf>
    <xf numFmtId="9" fontId="15" fillId="33" borderId="48" xfId="0" applyNumberFormat="1" applyFont="1" applyFill="1" applyBorder="1" applyAlignment="1">
      <alignment horizontal="center" vertical="center" wrapText="1"/>
    </xf>
    <xf numFmtId="9" fontId="15" fillId="33" borderId="13" xfId="0" applyNumberFormat="1" applyFont="1" applyFill="1" applyBorder="1" applyAlignment="1">
      <alignment horizontal="center" vertical="center" wrapText="1"/>
    </xf>
    <xf numFmtId="2" fontId="26" fillId="33" borderId="12" xfId="0" applyNumberFormat="1" applyFont="1" applyFill="1" applyBorder="1" applyAlignment="1">
      <alignment horizontal="center" vertical="center" wrapText="1"/>
    </xf>
    <xf numFmtId="2" fontId="26" fillId="33" borderId="48" xfId="0" applyNumberFormat="1" applyFont="1" applyFill="1" applyBorder="1" applyAlignment="1">
      <alignment horizontal="center" vertical="center" wrapText="1"/>
    </xf>
    <xf numFmtId="2" fontId="26" fillId="33" borderId="13" xfId="0" applyNumberFormat="1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5" fillId="33" borderId="46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9" fontId="15" fillId="0" borderId="12" xfId="0" applyNumberFormat="1" applyFont="1" applyBorder="1" applyAlignment="1">
      <alignment horizontal="center" vertical="center" wrapText="1"/>
    </xf>
    <xf numFmtId="9" fontId="15" fillId="0" borderId="48" xfId="0" applyNumberFormat="1" applyFont="1" applyBorder="1" applyAlignment="1">
      <alignment horizontal="center" vertical="center" wrapText="1"/>
    </xf>
    <xf numFmtId="9" fontId="15" fillId="0" borderId="13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textRotation="90" wrapText="1"/>
    </xf>
    <xf numFmtId="0" fontId="23" fillId="0" borderId="17" xfId="0" applyFont="1" applyBorder="1" applyAlignment="1">
      <alignment horizontal="center" vertical="center" textRotation="90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9" fontId="11" fillId="0" borderId="26" xfId="0" applyNumberFormat="1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 wrapText="1"/>
    </xf>
    <xf numFmtId="2" fontId="0" fillId="0" borderId="17" xfId="0" applyNumberForma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14" fillId="0" borderId="28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textRotation="90" wrapText="1"/>
    </xf>
    <xf numFmtId="0" fontId="9" fillId="0" borderId="5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48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48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34" borderId="4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43" fontId="34" fillId="33" borderId="41" xfId="61" applyFont="1" applyFill="1" applyBorder="1" applyAlignment="1">
      <alignment horizontal="center" vertical="center" textRotation="180"/>
    </xf>
    <xf numFmtId="43" fontId="34" fillId="33" borderId="19" xfId="61" applyFont="1" applyFill="1" applyBorder="1" applyAlignment="1">
      <alignment horizontal="center" vertical="center" textRotation="180"/>
    </xf>
    <xf numFmtId="43" fontId="34" fillId="33" borderId="45" xfId="61" applyFont="1" applyFill="1" applyBorder="1" applyAlignment="1">
      <alignment horizontal="center" vertical="center" textRotation="180"/>
    </xf>
    <xf numFmtId="0" fontId="9" fillId="33" borderId="0" xfId="0" applyFont="1" applyFill="1" applyBorder="1" applyAlignment="1">
      <alignment horizontal="center" wrapText="1"/>
    </xf>
    <xf numFmtId="178" fontId="7" fillId="33" borderId="23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textRotation="90" wrapText="1"/>
    </xf>
    <xf numFmtId="0" fontId="12" fillId="0" borderId="25" xfId="0" applyFont="1" applyBorder="1" applyAlignment="1">
      <alignment horizontal="center" vertical="center" textRotation="90" wrapText="1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48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9" fontId="12" fillId="0" borderId="12" xfId="0" applyNumberFormat="1" applyFont="1" applyBorder="1" applyAlignment="1">
      <alignment horizontal="center" vertical="center" wrapText="1"/>
    </xf>
    <xf numFmtId="9" fontId="12" fillId="0" borderId="48" xfId="0" applyNumberFormat="1" applyFont="1" applyBorder="1" applyAlignment="1">
      <alignment horizontal="center" vertical="center" wrapText="1"/>
    </xf>
    <xf numFmtId="9" fontId="12" fillId="0" borderId="13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2" fontId="12" fillId="0" borderId="17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textRotation="90" wrapText="1"/>
    </xf>
    <xf numFmtId="0" fontId="12" fillId="0" borderId="30" xfId="0" applyFont="1" applyBorder="1" applyAlignment="1">
      <alignment horizontal="center" vertical="center" textRotation="90" wrapText="1"/>
    </xf>
    <xf numFmtId="0" fontId="32" fillId="0" borderId="27" xfId="0" applyFont="1" applyBorder="1" applyAlignment="1">
      <alignment horizontal="center" vertical="center" textRotation="90" wrapText="1"/>
    </xf>
    <xf numFmtId="0" fontId="32" fillId="0" borderId="30" xfId="0" applyFont="1" applyBorder="1" applyAlignment="1">
      <alignment horizontal="center" vertical="center" textRotation="90" wrapText="1"/>
    </xf>
    <xf numFmtId="0" fontId="32" fillId="0" borderId="17" xfId="0" applyFont="1" applyBorder="1" applyAlignment="1">
      <alignment horizontal="center" vertical="center" textRotation="90" wrapText="1"/>
    </xf>
    <xf numFmtId="0" fontId="3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9" fillId="0" borderId="49" xfId="0" applyFont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3" fontId="22" fillId="33" borderId="22" xfId="61" applyFont="1" applyFill="1" applyBorder="1" applyAlignment="1">
      <alignment horizontal="center"/>
    </xf>
    <xf numFmtId="43" fontId="13" fillId="33" borderId="21" xfId="61" applyFont="1" applyFill="1" applyBorder="1" applyAlignment="1">
      <alignment horizontal="center" vertical="center"/>
    </xf>
    <xf numFmtId="43" fontId="13" fillId="33" borderId="51" xfId="61" applyFont="1" applyFill="1" applyBorder="1" applyAlignment="1">
      <alignment horizontal="center" vertical="center"/>
    </xf>
    <xf numFmtId="43" fontId="13" fillId="33" borderId="35" xfId="61" applyFont="1" applyFill="1" applyBorder="1" applyAlignment="1">
      <alignment horizontal="center" vertical="center"/>
    </xf>
    <xf numFmtId="43" fontId="13" fillId="33" borderId="52" xfId="61" applyFont="1" applyFill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wrapText="1"/>
    </xf>
    <xf numFmtId="43" fontId="35" fillId="33" borderId="22" xfId="61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 wrapText="1"/>
    </xf>
    <xf numFmtId="2" fontId="12" fillId="0" borderId="18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9" fontId="12" fillId="0" borderId="28" xfId="0" applyNumberFormat="1" applyFont="1" applyBorder="1" applyAlignment="1">
      <alignment horizontal="center" vertical="center" wrapText="1"/>
    </xf>
    <xf numFmtId="9" fontId="12" fillId="0" borderId="15" xfId="0" applyNumberFormat="1" applyFont="1" applyBorder="1" applyAlignment="1">
      <alignment horizontal="center" vertical="center" wrapText="1"/>
    </xf>
    <xf numFmtId="43" fontId="35" fillId="33" borderId="23" xfId="61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78" fontId="16" fillId="33" borderId="38" xfId="61" applyNumberFormat="1" applyFont="1" applyFill="1" applyBorder="1" applyAlignment="1">
      <alignment horizontal="center" vertical="center" textRotation="1"/>
    </xf>
    <xf numFmtId="0" fontId="12" fillId="0" borderId="17" xfId="0" applyFont="1" applyBorder="1" applyAlignment="1">
      <alignment horizontal="center" vertical="center" wrapText="1"/>
    </xf>
    <xf numFmtId="43" fontId="35" fillId="33" borderId="19" xfId="61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34" fillId="33" borderId="41" xfId="61" applyNumberFormat="1" applyFont="1" applyFill="1" applyBorder="1" applyAlignment="1">
      <alignment horizontal="center" vertical="center" textRotation="180"/>
    </xf>
    <xf numFmtId="2" fontId="34" fillId="33" borderId="19" xfId="61" applyNumberFormat="1" applyFont="1" applyFill="1" applyBorder="1" applyAlignment="1">
      <alignment horizontal="center" vertical="center" textRotation="180"/>
    </xf>
    <xf numFmtId="2" fontId="34" fillId="33" borderId="45" xfId="61" applyNumberFormat="1" applyFont="1" applyFill="1" applyBorder="1" applyAlignment="1">
      <alignment horizontal="center" vertical="center" textRotation="180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textRotation="90" wrapText="1"/>
    </xf>
    <xf numFmtId="0" fontId="12" fillId="35" borderId="17" xfId="0" applyFont="1" applyFill="1" applyBorder="1" applyAlignment="1">
      <alignment horizontal="center" vertical="center" textRotation="90" wrapText="1"/>
    </xf>
    <xf numFmtId="170" fontId="12" fillId="33" borderId="18" xfId="0" applyNumberFormat="1" applyFont="1" applyFill="1" applyBorder="1" applyAlignment="1">
      <alignment horizontal="center" vertical="center" wrapText="1"/>
    </xf>
    <xf numFmtId="170" fontId="12" fillId="33" borderId="17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wrapText="1"/>
    </xf>
    <xf numFmtId="43" fontId="39" fillId="33" borderId="41" xfId="61" applyFont="1" applyFill="1" applyBorder="1" applyAlignment="1">
      <alignment horizontal="center" vertical="center" textRotation="180"/>
    </xf>
    <xf numFmtId="43" fontId="39" fillId="33" borderId="19" xfId="61" applyFont="1" applyFill="1" applyBorder="1" applyAlignment="1">
      <alignment horizontal="center" vertical="center" textRotation="180"/>
    </xf>
    <xf numFmtId="43" fontId="39" fillId="33" borderId="45" xfId="61" applyFont="1" applyFill="1" applyBorder="1" applyAlignment="1">
      <alignment horizontal="center" vertical="center" textRotation="180"/>
    </xf>
    <xf numFmtId="2" fontId="39" fillId="33" borderId="41" xfId="61" applyNumberFormat="1" applyFont="1" applyFill="1" applyBorder="1" applyAlignment="1">
      <alignment horizontal="center" vertical="center" textRotation="180"/>
    </xf>
    <xf numFmtId="2" fontId="39" fillId="33" borderId="19" xfId="61" applyNumberFormat="1" applyFont="1" applyFill="1" applyBorder="1" applyAlignment="1">
      <alignment horizontal="center" vertical="center" textRotation="180"/>
    </xf>
    <xf numFmtId="2" fontId="39" fillId="33" borderId="45" xfId="61" applyNumberFormat="1" applyFont="1" applyFill="1" applyBorder="1" applyAlignment="1">
      <alignment horizontal="center" vertical="center" textRotation="180"/>
    </xf>
    <xf numFmtId="178" fontId="13" fillId="33" borderId="23" xfId="61" applyNumberFormat="1" applyFont="1" applyFill="1" applyBorder="1" applyAlignment="1">
      <alignment horizontal="center" vertical="center" textRotation="1"/>
    </xf>
    <xf numFmtId="43" fontId="13" fillId="33" borderId="53" xfId="61" applyFont="1" applyFill="1" applyBorder="1" applyAlignment="1">
      <alignment horizontal="center" vertical="center"/>
    </xf>
    <xf numFmtId="43" fontId="13" fillId="33" borderId="54" xfId="6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43" fontId="30" fillId="33" borderId="0" xfId="61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9" fontId="12" fillId="0" borderId="28" xfId="0" applyNumberFormat="1" applyFont="1" applyBorder="1" applyAlignment="1">
      <alignment horizontal="center" vertical="center" wrapText="1"/>
    </xf>
    <xf numFmtId="9" fontId="12" fillId="0" borderId="15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35" borderId="18" xfId="0" applyFont="1" applyFill="1" applyBorder="1" applyAlignment="1">
      <alignment horizontal="center" vertical="center" textRotation="90" wrapText="1"/>
    </xf>
    <xf numFmtId="0" fontId="12" fillId="35" borderId="17" xfId="0" applyFont="1" applyFill="1" applyBorder="1" applyAlignment="1">
      <alignment horizontal="center" vertical="center" textRotation="90" wrapText="1"/>
    </xf>
    <xf numFmtId="2" fontId="12" fillId="33" borderId="18" xfId="0" applyNumberFormat="1" applyFont="1" applyFill="1" applyBorder="1" applyAlignment="1">
      <alignment horizontal="center" vertical="center" wrapText="1"/>
    </xf>
    <xf numFmtId="2" fontId="12" fillId="33" borderId="17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32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43" fontId="35" fillId="33" borderId="38" xfId="61" applyFont="1" applyFill="1" applyBorder="1" applyAlignment="1">
      <alignment horizontal="center"/>
    </xf>
    <xf numFmtId="43" fontId="16" fillId="33" borderId="53" xfId="61" applyFont="1" applyFill="1" applyBorder="1" applyAlignment="1">
      <alignment horizontal="center" vertical="center"/>
    </xf>
    <xf numFmtId="43" fontId="16" fillId="33" borderId="54" xfId="61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wrapText="1"/>
    </xf>
    <xf numFmtId="178" fontId="16" fillId="33" borderId="23" xfId="61" applyNumberFormat="1" applyFont="1" applyFill="1" applyBorder="1" applyAlignment="1">
      <alignment horizontal="center" vertical="center" textRotation="180"/>
    </xf>
    <xf numFmtId="43" fontId="36" fillId="33" borderId="0" xfId="61" applyFont="1" applyFill="1" applyBorder="1" applyAlignment="1">
      <alignment horizontal="center" vertical="center"/>
    </xf>
    <xf numFmtId="43" fontId="16" fillId="33" borderId="16" xfId="61" applyFont="1" applyFill="1" applyBorder="1" applyAlignment="1">
      <alignment horizontal="center" vertical="center"/>
    </xf>
    <xf numFmtId="43" fontId="16" fillId="33" borderId="44" xfId="6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vertical="center" wrapText="1"/>
    </xf>
    <xf numFmtId="43" fontId="34" fillId="33" borderId="29" xfId="61" applyFont="1" applyFill="1" applyBorder="1" applyAlignment="1">
      <alignment horizontal="center" vertical="center" textRotation="180"/>
    </xf>
    <xf numFmtId="2" fontId="34" fillId="33" borderId="29" xfId="61" applyNumberFormat="1" applyFont="1" applyFill="1" applyBorder="1" applyAlignment="1">
      <alignment horizontal="center" vertical="center" textRotation="180"/>
    </xf>
    <xf numFmtId="0" fontId="12" fillId="0" borderId="0" xfId="0" applyFont="1" applyBorder="1" applyAlignment="1">
      <alignment horizontal="center" vertical="center" textRotation="90" wrapText="1"/>
    </xf>
    <xf numFmtId="0" fontId="9" fillId="34" borderId="29" xfId="0" applyFont="1" applyFill="1" applyBorder="1" applyAlignment="1">
      <alignment horizontal="center"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textRotation="90" wrapText="1"/>
    </xf>
    <xf numFmtId="0" fontId="23" fillId="0" borderId="17" xfId="0" applyFont="1" applyBorder="1" applyAlignment="1">
      <alignment horizontal="center" vertical="center" textRotation="90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textRotation="90" wrapText="1"/>
    </xf>
    <xf numFmtId="0" fontId="15" fillId="35" borderId="17" xfId="0" applyFont="1" applyFill="1" applyBorder="1" applyAlignment="1">
      <alignment horizontal="center" vertical="center" textRotation="90" wrapText="1"/>
    </xf>
    <xf numFmtId="2" fontId="15" fillId="33" borderId="18" xfId="0" applyNumberFormat="1" applyFont="1" applyFill="1" applyBorder="1" applyAlignment="1">
      <alignment horizontal="center" vertical="center" wrapText="1"/>
    </xf>
    <xf numFmtId="2" fontId="15" fillId="33" borderId="17" xfId="0" applyNumberFormat="1" applyFont="1" applyFill="1" applyBorder="1" applyAlignment="1">
      <alignment horizontal="center" vertical="center" wrapText="1"/>
    </xf>
    <xf numFmtId="9" fontId="11" fillId="0" borderId="28" xfId="0" applyNumberFormat="1" applyFont="1" applyBorder="1" applyAlignment="1">
      <alignment horizontal="center" vertical="center" wrapText="1"/>
    </xf>
    <xf numFmtId="9" fontId="11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3" fontId="22" fillId="33" borderId="19" xfId="61" applyFont="1" applyFill="1" applyBorder="1" applyAlignment="1">
      <alignment horizontal="center"/>
    </xf>
    <xf numFmtId="43" fontId="22" fillId="33" borderId="32" xfId="61" applyFont="1" applyFill="1" applyBorder="1" applyAlignment="1">
      <alignment horizontal="center"/>
    </xf>
    <xf numFmtId="43" fontId="22" fillId="33" borderId="33" xfId="61" applyFont="1" applyFill="1" applyBorder="1" applyAlignment="1">
      <alignment horizontal="center"/>
    </xf>
    <xf numFmtId="170" fontId="12" fillId="33" borderId="18" xfId="0" applyNumberFormat="1" applyFont="1" applyFill="1" applyBorder="1" applyAlignment="1">
      <alignment horizontal="center" vertical="center" wrapText="1"/>
    </xf>
    <xf numFmtId="170" fontId="12" fillId="33" borderId="17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0" fillId="0" borderId="30" xfId="0" applyFont="1" applyBorder="1" applyAlignment="1">
      <alignment/>
    </xf>
    <xf numFmtId="0" fontId="0" fillId="0" borderId="1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х_пер 2007ПРОВЕРОЧ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PageLayoutView="0" workbookViewId="0" topLeftCell="A1">
      <selection activeCell="F6" sqref="F6:R6"/>
    </sheetView>
  </sheetViews>
  <sheetFormatPr defaultColWidth="9.00390625" defaultRowHeight="12.75"/>
  <cols>
    <col min="1" max="1" width="7.75390625" style="11" customWidth="1"/>
    <col min="2" max="2" width="5.00390625" style="12" customWidth="1"/>
    <col min="3" max="3" width="9.375" style="0" customWidth="1"/>
    <col min="4" max="4" width="4.25390625" style="0" customWidth="1"/>
    <col min="5" max="5" width="3.25390625" style="0" customWidth="1"/>
    <col min="6" max="6" width="2.00390625" style="0" customWidth="1"/>
    <col min="7" max="7" width="1.00390625" style="0" customWidth="1"/>
    <col min="8" max="8" width="3.00390625" style="0" customWidth="1"/>
    <col min="9" max="9" width="4.25390625" style="0" customWidth="1"/>
    <col min="10" max="10" width="9.125" style="0" hidden="1" customWidth="1"/>
    <col min="11" max="11" width="7.25390625" style="0" customWidth="1"/>
    <col min="12" max="12" width="6.375" style="0" customWidth="1"/>
    <col min="13" max="13" width="4.00390625" style="6" customWidth="1"/>
    <col min="14" max="14" width="3.375" style="6" customWidth="1"/>
    <col min="15" max="15" width="7.625" style="0" customWidth="1"/>
    <col min="16" max="16" width="7.375" style="0" customWidth="1"/>
    <col min="17" max="17" width="8.625" style="0" customWidth="1"/>
    <col min="18" max="18" width="11.125" style="0" customWidth="1"/>
  </cols>
  <sheetData>
    <row r="1" spans="1:20" ht="18.75">
      <c r="A1" s="9"/>
      <c r="B1" s="17"/>
      <c r="C1" s="11"/>
      <c r="D1" s="11"/>
      <c r="E1" s="11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 t="s">
        <v>29</v>
      </c>
      <c r="R1" s="58"/>
      <c r="S1" s="48"/>
      <c r="T1" s="48"/>
    </row>
    <row r="2" spans="1:18" ht="15.75">
      <c r="A2" s="10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8" t="s">
        <v>30</v>
      </c>
      <c r="M2" s="328"/>
      <c r="N2" s="328"/>
      <c r="O2" s="328"/>
      <c r="P2" s="329"/>
      <c r="Q2" s="60" t="s">
        <v>31</v>
      </c>
      <c r="R2" s="58"/>
    </row>
    <row r="3" spans="1:18" ht="15.75">
      <c r="A3" s="10"/>
      <c r="B3" s="327" t="s">
        <v>41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30" t="s">
        <v>32</v>
      </c>
      <c r="P3" s="331"/>
      <c r="Q3" s="60"/>
      <c r="R3" s="58"/>
    </row>
    <row r="4" spans="1:20" ht="18.75">
      <c r="A4" s="9"/>
      <c r="B4" s="17"/>
      <c r="C4" s="317" t="s">
        <v>39</v>
      </c>
      <c r="D4" s="318"/>
      <c r="E4" s="318"/>
      <c r="F4" s="318"/>
      <c r="G4" s="319"/>
      <c r="H4" s="69" t="s">
        <v>40</v>
      </c>
      <c r="I4" s="70"/>
      <c r="J4" s="70"/>
      <c r="K4" s="71"/>
      <c r="L4" s="59"/>
      <c r="M4" s="61"/>
      <c r="N4" s="320"/>
      <c r="O4" s="320"/>
      <c r="P4" s="58"/>
      <c r="Q4" s="58"/>
      <c r="R4" s="58"/>
      <c r="S4" s="48"/>
      <c r="T4" s="48"/>
    </row>
    <row r="5" spans="1:18" ht="15.75">
      <c r="A5" s="10"/>
      <c r="B5" s="17"/>
      <c r="C5" s="321"/>
      <c r="D5" s="322"/>
      <c r="E5" s="322"/>
      <c r="F5" s="322"/>
      <c r="G5" s="323"/>
      <c r="H5" s="324"/>
      <c r="I5" s="325"/>
      <c r="J5" s="325"/>
      <c r="K5" s="325"/>
      <c r="L5" s="326"/>
      <c r="M5" s="72"/>
      <c r="N5" s="324" t="s">
        <v>33</v>
      </c>
      <c r="O5" s="325"/>
      <c r="P5" s="326"/>
      <c r="Q5" s="58"/>
      <c r="R5" s="58"/>
    </row>
    <row r="6" spans="1:20" ht="18.75">
      <c r="A6" s="9"/>
      <c r="B6" s="17"/>
      <c r="C6" s="11"/>
      <c r="D6" s="11"/>
      <c r="E6" s="11"/>
      <c r="F6" s="313" t="s">
        <v>73</v>
      </c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48"/>
      <c r="T6" s="48"/>
    </row>
    <row r="7" spans="1:18" ht="15.75" customHeight="1">
      <c r="A7" s="161"/>
      <c r="B7" s="161"/>
      <c r="C7" s="161"/>
      <c r="D7" s="161"/>
      <c r="E7" s="161"/>
      <c r="F7" s="161"/>
      <c r="G7" s="161"/>
      <c r="H7" s="161"/>
      <c r="I7" s="161"/>
      <c r="J7" s="11"/>
      <c r="K7" s="313" t="s">
        <v>74</v>
      </c>
      <c r="L7" s="313"/>
      <c r="M7" s="313"/>
      <c r="N7" s="313"/>
      <c r="O7" s="313"/>
      <c r="P7" s="313"/>
      <c r="Q7" s="313"/>
      <c r="R7" s="313"/>
    </row>
    <row r="8" spans="1:18" ht="15.75" customHeight="1">
      <c r="A8" s="161"/>
      <c r="B8" s="161"/>
      <c r="C8" s="161"/>
      <c r="D8" s="161"/>
      <c r="E8" s="161"/>
      <c r="F8" s="161"/>
      <c r="G8" s="161"/>
      <c r="H8" s="161"/>
      <c r="I8" s="161"/>
      <c r="J8" s="11"/>
      <c r="K8" s="11"/>
      <c r="L8" s="276" t="s">
        <v>67</v>
      </c>
      <c r="M8" s="314"/>
      <c r="N8" s="314"/>
      <c r="O8" s="314"/>
      <c r="P8" s="314"/>
      <c r="Q8" s="315"/>
      <c r="R8" s="54"/>
    </row>
    <row r="9" spans="1:18" ht="15.75" customHeight="1">
      <c r="A9" s="161"/>
      <c r="B9" s="161"/>
      <c r="C9" s="161"/>
      <c r="D9" s="161"/>
      <c r="E9" s="161"/>
      <c r="F9" s="161"/>
      <c r="G9" s="161"/>
      <c r="H9" s="161"/>
      <c r="I9" s="161"/>
      <c r="J9" s="11"/>
      <c r="K9" s="11"/>
      <c r="L9" s="316" t="s">
        <v>59</v>
      </c>
      <c r="M9" s="314"/>
      <c r="N9" s="314"/>
      <c r="O9" s="314"/>
      <c r="P9" s="314"/>
      <c r="Q9" s="315"/>
      <c r="R9" s="54"/>
    </row>
    <row r="10" spans="1:21" ht="16.5">
      <c r="A10" s="309" t="s">
        <v>28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U10" s="49"/>
    </row>
    <row r="11" spans="1:18" ht="13.5" thickBot="1">
      <c r="A11" s="310" t="s">
        <v>86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</row>
    <row r="12" spans="1:18" ht="2.25" customHeight="1" hidden="1">
      <c r="A12" s="311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</row>
    <row r="13" spans="1:18" ht="24" customHeight="1" hidden="1">
      <c r="A13" s="312"/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</row>
    <row r="14" spans="1:19" ht="26.25" customHeight="1" thickBot="1">
      <c r="A14" s="276" t="s">
        <v>34</v>
      </c>
      <c r="B14" s="277"/>
      <c r="C14" s="278" t="s">
        <v>37</v>
      </c>
      <c r="D14" s="281" t="s">
        <v>38</v>
      </c>
      <c r="E14" s="284" t="s">
        <v>0</v>
      </c>
      <c r="F14" s="285"/>
      <c r="G14" s="285"/>
      <c r="H14" s="285"/>
      <c r="I14" s="285"/>
      <c r="J14" s="286"/>
      <c r="K14" s="258" t="s">
        <v>1</v>
      </c>
      <c r="L14" s="259"/>
      <c r="M14" s="259"/>
      <c r="N14" s="259"/>
      <c r="O14" s="260"/>
      <c r="P14" s="264" t="s">
        <v>11</v>
      </c>
      <c r="Q14" s="264" t="s">
        <v>2</v>
      </c>
      <c r="R14" s="264" t="s">
        <v>3</v>
      </c>
      <c r="S14" s="1"/>
    </row>
    <row r="15" spans="1:19" ht="15.75" customHeight="1" thickBot="1">
      <c r="A15" s="287" t="s">
        <v>35</v>
      </c>
      <c r="B15" s="289" t="s">
        <v>36</v>
      </c>
      <c r="C15" s="279"/>
      <c r="D15" s="282"/>
      <c r="E15" s="291" t="s">
        <v>4</v>
      </c>
      <c r="F15" s="292"/>
      <c r="G15" s="293"/>
      <c r="H15" s="300" t="s">
        <v>5</v>
      </c>
      <c r="I15" s="301"/>
      <c r="J15" s="302"/>
      <c r="K15" s="261"/>
      <c r="L15" s="262"/>
      <c r="M15" s="262"/>
      <c r="N15" s="262"/>
      <c r="O15" s="263"/>
      <c r="P15" s="265"/>
      <c r="Q15" s="265"/>
      <c r="R15" s="265"/>
      <c r="S15" s="1"/>
    </row>
    <row r="16" spans="1:22" ht="97.5" customHeight="1" thickBot="1">
      <c r="A16" s="288"/>
      <c r="B16" s="290"/>
      <c r="C16" s="279"/>
      <c r="D16" s="282"/>
      <c r="E16" s="294"/>
      <c r="F16" s="295"/>
      <c r="G16" s="296"/>
      <c r="H16" s="303"/>
      <c r="I16" s="304"/>
      <c r="J16" s="305"/>
      <c r="K16" s="16" t="s">
        <v>12</v>
      </c>
      <c r="L16" s="267" t="s">
        <v>8</v>
      </c>
      <c r="M16" s="270" t="s">
        <v>25</v>
      </c>
      <c r="N16" s="271"/>
      <c r="O16" s="267" t="s">
        <v>56</v>
      </c>
      <c r="P16" s="265"/>
      <c r="Q16" s="265"/>
      <c r="R16" s="265"/>
      <c r="S16" s="233"/>
      <c r="V16" s="75"/>
    </row>
    <row r="17" spans="1:19" ht="50.25" customHeight="1" hidden="1">
      <c r="A17" s="62"/>
      <c r="B17" s="63"/>
      <c r="C17" s="279"/>
      <c r="D17" s="282"/>
      <c r="E17" s="294"/>
      <c r="F17" s="295"/>
      <c r="G17" s="296"/>
      <c r="H17" s="303"/>
      <c r="I17" s="304"/>
      <c r="J17" s="305"/>
      <c r="K17" s="2" t="s">
        <v>6</v>
      </c>
      <c r="L17" s="268"/>
      <c r="M17" s="272"/>
      <c r="N17" s="273"/>
      <c r="O17" s="268"/>
      <c r="P17" s="3"/>
      <c r="Q17" s="265"/>
      <c r="R17" s="265"/>
      <c r="S17" s="233"/>
    </row>
    <row r="18" spans="1:19" ht="51" customHeight="1" hidden="1">
      <c r="A18" s="64"/>
      <c r="B18" s="65"/>
      <c r="C18" s="280"/>
      <c r="D18" s="283"/>
      <c r="E18" s="297"/>
      <c r="F18" s="298"/>
      <c r="G18" s="299"/>
      <c r="H18" s="306"/>
      <c r="I18" s="307"/>
      <c r="J18" s="308"/>
      <c r="K18" s="4" t="s">
        <v>7</v>
      </c>
      <c r="L18" s="269"/>
      <c r="M18" s="274"/>
      <c r="N18" s="275"/>
      <c r="O18" s="269"/>
      <c r="P18" s="5"/>
      <c r="Q18" s="266"/>
      <c r="R18" s="266"/>
      <c r="S18" s="233"/>
    </row>
    <row r="19" spans="1:22" ht="17.25" customHeight="1" thickBot="1">
      <c r="A19" s="7">
        <v>1</v>
      </c>
      <c r="B19" s="13">
        <v>2</v>
      </c>
      <c r="C19" s="8">
        <v>3</v>
      </c>
      <c r="D19" s="8">
        <v>3</v>
      </c>
      <c r="E19" s="239">
        <v>4</v>
      </c>
      <c r="F19" s="240"/>
      <c r="G19" s="257"/>
      <c r="H19" s="239">
        <v>5</v>
      </c>
      <c r="I19" s="240"/>
      <c r="J19" s="257"/>
      <c r="K19" s="7">
        <v>6</v>
      </c>
      <c r="L19" s="8">
        <v>7</v>
      </c>
      <c r="M19" s="239">
        <v>8</v>
      </c>
      <c r="N19" s="257"/>
      <c r="O19" s="8">
        <v>9</v>
      </c>
      <c r="P19" s="8">
        <v>10</v>
      </c>
      <c r="Q19" s="8">
        <v>11</v>
      </c>
      <c r="R19" s="8">
        <v>12</v>
      </c>
      <c r="S19" s="1"/>
      <c r="V19" s="76"/>
    </row>
    <row r="20" spans="1:19" ht="24" customHeight="1" thickBot="1">
      <c r="A20" s="239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1"/>
      <c r="S20" s="1"/>
    </row>
    <row r="21" spans="1:19" ht="18.75" customHeight="1" thickBot="1">
      <c r="A21" s="242" t="s">
        <v>42</v>
      </c>
      <c r="B21" s="244"/>
      <c r="C21" s="246" t="s">
        <v>45</v>
      </c>
      <c r="D21" s="231">
        <v>1</v>
      </c>
      <c r="E21" s="248"/>
      <c r="F21" s="249"/>
      <c r="G21" s="250"/>
      <c r="H21" s="248">
        <v>6229</v>
      </c>
      <c r="I21" s="249"/>
      <c r="J21" s="250"/>
      <c r="K21" s="196">
        <v>0</v>
      </c>
      <c r="L21" s="19">
        <v>0</v>
      </c>
      <c r="M21" s="254">
        <v>0</v>
      </c>
      <c r="N21" s="238"/>
      <c r="O21" s="255">
        <f>H21*2</f>
        <v>12458</v>
      </c>
      <c r="P21" s="231">
        <f>(H21+K22+O21)*30%</f>
        <v>5606.099999999999</v>
      </c>
      <c r="Q21" s="231">
        <f>CHOOSE(1,P21)</f>
        <v>5606.099999999999</v>
      </c>
      <c r="R21" s="231">
        <f>H21+M22+O21+P21+Q21</f>
        <v>29899.199999999997</v>
      </c>
      <c r="S21" s="233"/>
    </row>
    <row r="22" spans="1:19" ht="40.5" customHeight="1" thickBot="1">
      <c r="A22" s="243"/>
      <c r="B22" s="245"/>
      <c r="C22" s="247"/>
      <c r="D22" s="232"/>
      <c r="E22" s="234">
        <v>0</v>
      </c>
      <c r="F22" s="235"/>
      <c r="G22" s="236"/>
      <c r="H22" s="251"/>
      <c r="I22" s="252"/>
      <c r="J22" s="253"/>
      <c r="K22" s="197">
        <f>H21*K21</f>
        <v>0</v>
      </c>
      <c r="L22" s="18">
        <f>PRODUCT(L21,H21)</f>
        <v>0</v>
      </c>
      <c r="M22" s="237"/>
      <c r="N22" s="238"/>
      <c r="O22" s="256"/>
      <c r="P22" s="232"/>
      <c r="Q22" s="232"/>
      <c r="R22" s="232"/>
      <c r="S22" s="233"/>
    </row>
    <row r="23" spans="1:18" ht="0.75" customHeight="1" hidden="1">
      <c r="A23" s="79"/>
      <c r="B23" s="86"/>
      <c r="C23" s="73"/>
      <c r="D23" s="43"/>
      <c r="E23" s="44"/>
      <c r="F23" s="38"/>
      <c r="G23" s="45"/>
      <c r="H23" s="44"/>
      <c r="I23" s="38"/>
      <c r="J23" s="45"/>
      <c r="K23" s="46"/>
      <c r="L23" s="46"/>
      <c r="O23" s="46"/>
      <c r="P23" s="46"/>
      <c r="R23" s="46"/>
    </row>
    <row r="24" spans="1:20" ht="10.5" customHeight="1" hidden="1">
      <c r="A24" s="80"/>
      <c r="B24" s="87"/>
      <c r="C24" s="78"/>
      <c r="D24" s="83"/>
      <c r="E24" s="222"/>
      <c r="F24" s="223"/>
      <c r="G24" s="224"/>
      <c r="H24" s="225"/>
      <c r="I24" s="226"/>
      <c r="J24" s="227"/>
      <c r="K24" s="85"/>
      <c r="L24" s="40"/>
      <c r="M24" s="52"/>
      <c r="N24" s="53"/>
      <c r="O24" s="40"/>
      <c r="P24" s="40"/>
      <c r="Q24" s="40"/>
      <c r="R24" s="40"/>
      <c r="S24" s="84"/>
      <c r="T24" s="34"/>
    </row>
    <row r="25" spans="1:26" ht="12" customHeight="1" hidden="1">
      <c r="A25" s="55"/>
      <c r="B25" s="74"/>
      <c r="C25" s="57"/>
      <c r="D25" s="57"/>
      <c r="E25" s="228"/>
      <c r="F25" s="229"/>
      <c r="G25" s="230"/>
      <c r="H25" s="228"/>
      <c r="I25" s="229"/>
      <c r="J25" s="230"/>
      <c r="K25" s="56"/>
      <c r="L25" s="39"/>
      <c r="M25" s="50"/>
      <c r="N25" s="51"/>
      <c r="O25" s="57"/>
      <c r="P25" s="57"/>
      <c r="Q25" s="57"/>
      <c r="R25" s="57"/>
      <c r="S25" s="41"/>
      <c r="U25" s="42"/>
      <c r="V25" s="42"/>
      <c r="W25" s="42"/>
      <c r="X25" s="42"/>
      <c r="Y25" s="42"/>
      <c r="Z25" s="42"/>
    </row>
    <row r="26" spans="1:18" ht="17.25" customHeight="1" thickBot="1">
      <c r="A26" s="81"/>
      <c r="B26" s="66"/>
      <c r="C26" s="82"/>
      <c r="D26" s="47"/>
      <c r="E26" s="216"/>
      <c r="F26" s="217"/>
      <c r="G26" s="218"/>
      <c r="H26" s="38"/>
      <c r="I26" s="38"/>
      <c r="J26" s="38"/>
      <c r="K26" s="44"/>
      <c r="L26" s="44"/>
      <c r="M26" s="216"/>
      <c r="N26" s="218"/>
      <c r="O26" s="46"/>
      <c r="P26" s="38"/>
      <c r="Q26" s="44"/>
      <c r="R26" s="46"/>
    </row>
    <row r="27" spans="1:19" ht="22.5" customHeight="1">
      <c r="A27" s="15"/>
      <c r="B27" s="28" t="s">
        <v>18</v>
      </c>
      <c r="C27" s="67"/>
      <c r="D27" s="219" t="s">
        <v>17</v>
      </c>
      <c r="E27" s="220"/>
      <c r="F27" s="220"/>
      <c r="G27" s="221"/>
      <c r="H27" s="219" t="s">
        <v>16</v>
      </c>
      <c r="I27" s="220"/>
      <c r="J27" s="220"/>
      <c r="K27" s="221"/>
      <c r="L27" s="219" t="s">
        <v>27</v>
      </c>
      <c r="M27" s="220"/>
      <c r="N27" s="221"/>
      <c r="O27" s="27" t="s">
        <v>9</v>
      </c>
      <c r="P27" s="26" t="s">
        <v>13</v>
      </c>
      <c r="Q27" s="26" t="s">
        <v>14</v>
      </c>
      <c r="R27" s="26" t="s">
        <v>15</v>
      </c>
      <c r="S27" s="1"/>
    </row>
    <row r="28" spans="1:19" ht="70.5" customHeight="1" thickBot="1">
      <c r="A28" s="15"/>
      <c r="B28" s="77" t="s">
        <v>10</v>
      </c>
      <c r="C28" s="68"/>
      <c r="D28" s="212">
        <f>SUM(H21:H26)</f>
        <v>6229</v>
      </c>
      <c r="E28" s="213"/>
      <c r="F28" s="213"/>
      <c r="G28" s="214"/>
      <c r="H28" s="212">
        <f>SUM(K21:K26)</f>
        <v>0</v>
      </c>
      <c r="I28" s="213"/>
      <c r="J28" s="213"/>
      <c r="K28" s="214"/>
      <c r="L28" s="212">
        <f>SUM(M21:M26)</f>
        <v>0</v>
      </c>
      <c r="M28" s="213"/>
      <c r="N28" s="214"/>
      <c r="O28" s="37">
        <f>SUM(O21:O26)</f>
        <v>12458</v>
      </c>
      <c r="P28" s="37">
        <f>SUM(P21:P26)</f>
        <v>5606.099999999999</v>
      </c>
      <c r="Q28" s="37">
        <f>SUM(Q21:Q26)</f>
        <v>5606.099999999999</v>
      </c>
      <c r="R28" s="37">
        <f>SUM(R21:R26)</f>
        <v>29899.199999999997</v>
      </c>
      <c r="S28" s="14"/>
    </row>
    <row r="29" spans="1:19" ht="16.5" customHeight="1" thickBot="1">
      <c r="A29" s="215" t="s">
        <v>20</v>
      </c>
      <c r="B29" s="215"/>
      <c r="C29" s="215"/>
      <c r="D29" s="215"/>
      <c r="E29" s="93"/>
      <c r="F29" s="30"/>
      <c r="G29" s="30"/>
      <c r="H29" s="203"/>
      <c r="I29" s="203"/>
      <c r="J29" s="203"/>
      <c r="K29" s="203"/>
      <c r="L29" s="203"/>
      <c r="M29" s="30"/>
      <c r="N29" s="30"/>
      <c r="O29" s="24"/>
      <c r="P29" s="24"/>
      <c r="Q29" s="24"/>
      <c r="R29" s="25"/>
      <c r="S29" s="208"/>
    </row>
    <row r="30" spans="1:19" ht="18.75" customHeight="1">
      <c r="A30" s="209" t="s">
        <v>21</v>
      </c>
      <c r="B30" s="209"/>
      <c r="C30" s="209"/>
      <c r="D30" s="209"/>
      <c r="E30" s="93"/>
      <c r="F30" s="30"/>
      <c r="G30" s="30"/>
      <c r="H30" s="203"/>
      <c r="I30" s="203"/>
      <c r="J30" s="203"/>
      <c r="K30" s="203"/>
      <c r="L30" s="203"/>
      <c r="M30" s="30"/>
      <c r="N30" s="30"/>
      <c r="O30" s="24"/>
      <c r="P30" s="24"/>
      <c r="Q30" s="210" t="s">
        <v>26</v>
      </c>
      <c r="R30" s="211"/>
      <c r="S30" s="208"/>
    </row>
    <row r="31" spans="1:19" ht="24.75" customHeight="1">
      <c r="A31" s="202" t="s">
        <v>57</v>
      </c>
      <c r="B31" s="202"/>
      <c r="C31" s="202"/>
      <c r="D31" s="202"/>
      <c r="E31" s="95"/>
      <c r="F31" s="89"/>
      <c r="G31" s="89"/>
      <c r="H31" s="203">
        <f>D28*2</f>
        <v>12458</v>
      </c>
      <c r="I31" s="203"/>
      <c r="J31" s="203"/>
      <c r="K31" s="203"/>
      <c r="L31" s="203"/>
      <c r="M31" s="89"/>
      <c r="N31" s="89"/>
      <c r="O31" s="24"/>
      <c r="P31" s="24"/>
      <c r="Q31" s="204">
        <f>R28*12</f>
        <v>358790.39999999997</v>
      </c>
      <c r="R31" s="205"/>
      <c r="S31" s="14"/>
    </row>
    <row r="32" spans="1:19" ht="22.5" customHeight="1">
      <c r="A32" s="206" t="s">
        <v>24</v>
      </c>
      <c r="B32" s="206"/>
      <c r="C32" s="206"/>
      <c r="D32" s="206"/>
      <c r="E32" s="95"/>
      <c r="F32" s="89"/>
      <c r="G32" s="89"/>
      <c r="H32" s="207">
        <f>Q31+H29+H31</f>
        <v>371248.39999999997</v>
      </c>
      <c r="I32" s="207"/>
      <c r="J32" s="207"/>
      <c r="K32" s="207"/>
      <c r="L32" s="207"/>
      <c r="M32" s="89"/>
      <c r="N32" s="89"/>
      <c r="O32" s="24"/>
      <c r="P32" s="24"/>
      <c r="Q32" s="24"/>
      <c r="R32" s="25"/>
      <c r="S32" s="14"/>
    </row>
    <row r="33" spans="1:18" s="90" customFormat="1" ht="22.5" customHeight="1">
      <c r="A33" s="198" t="s">
        <v>58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09"/>
      <c r="M33" s="200">
        <f>H32*30.2%</f>
        <v>112117.01679999998</v>
      </c>
      <c r="N33" s="200"/>
      <c r="O33" s="200"/>
      <c r="P33" s="109"/>
      <c r="Q33" s="109"/>
      <c r="R33" s="109"/>
    </row>
    <row r="34" spans="1:19" ht="33" customHeight="1">
      <c r="A34" s="201" t="s">
        <v>44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14"/>
    </row>
    <row r="35" spans="1:18" ht="15.75">
      <c r="A35" s="15"/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1"/>
      <c r="Q35" s="21"/>
      <c r="R35" s="25"/>
    </row>
    <row r="36" spans="1:18" ht="16.5" thickBot="1">
      <c r="A36" s="15"/>
      <c r="B36" s="20"/>
      <c r="C36" s="32"/>
      <c r="D36" s="32"/>
      <c r="E36" s="32"/>
      <c r="F36" s="32"/>
      <c r="G36" s="32"/>
      <c r="H36" s="21"/>
      <c r="I36" s="21"/>
      <c r="J36" s="21"/>
      <c r="K36" s="21"/>
      <c r="L36" s="33"/>
      <c r="M36" s="21"/>
      <c r="N36" s="21"/>
      <c r="O36" s="21"/>
      <c r="P36" s="34"/>
      <c r="Q36" s="34"/>
      <c r="R36" s="35"/>
    </row>
    <row r="37" ht="15" hidden="1" thickBot="1"/>
    <row r="38" ht="15" thickBot="1">
      <c r="R38" s="91"/>
    </row>
  </sheetData>
  <sheetProtection/>
  <mergeCells count="77">
    <mergeCell ref="C4:G4"/>
    <mergeCell ref="N4:O4"/>
    <mergeCell ref="C5:G5"/>
    <mergeCell ref="H5:L5"/>
    <mergeCell ref="N5:P5"/>
    <mergeCell ref="B2:K2"/>
    <mergeCell ref="L2:P2"/>
    <mergeCell ref="B3:N3"/>
    <mergeCell ref="O3:P3"/>
    <mergeCell ref="A10:R10"/>
    <mergeCell ref="A11:R11"/>
    <mergeCell ref="A12:R12"/>
    <mergeCell ref="A13:R13"/>
    <mergeCell ref="F6:R6"/>
    <mergeCell ref="K7:R7"/>
    <mergeCell ref="L8:Q8"/>
    <mergeCell ref="L9:Q9"/>
    <mergeCell ref="A14:B14"/>
    <mergeCell ref="C14:C18"/>
    <mergeCell ref="D14:D18"/>
    <mergeCell ref="E14:J14"/>
    <mergeCell ref="A15:A16"/>
    <mergeCell ref="B15:B16"/>
    <mergeCell ref="E15:G18"/>
    <mergeCell ref="H15:J18"/>
    <mergeCell ref="K14:O15"/>
    <mergeCell ref="P14:P16"/>
    <mergeCell ref="Q14:Q18"/>
    <mergeCell ref="R14:R18"/>
    <mergeCell ref="L16:L18"/>
    <mergeCell ref="M16:N18"/>
    <mergeCell ref="O16:O18"/>
    <mergeCell ref="H21:J22"/>
    <mergeCell ref="M21:N21"/>
    <mergeCell ref="O21:O22"/>
    <mergeCell ref="P21:P22"/>
    <mergeCell ref="S16:S18"/>
    <mergeCell ref="E19:G19"/>
    <mergeCell ref="H19:J19"/>
    <mergeCell ref="M19:N19"/>
    <mergeCell ref="Q21:Q22"/>
    <mergeCell ref="R21:R22"/>
    <mergeCell ref="S21:S22"/>
    <mergeCell ref="E22:G22"/>
    <mergeCell ref="M22:N22"/>
    <mergeCell ref="A20:R20"/>
    <mergeCell ref="A21:A22"/>
    <mergeCell ref="B21:B22"/>
    <mergeCell ref="C21:C22"/>
    <mergeCell ref="D21:D22"/>
    <mergeCell ref="E21:G21"/>
    <mergeCell ref="E26:G26"/>
    <mergeCell ref="M26:N26"/>
    <mergeCell ref="D27:G27"/>
    <mergeCell ref="H27:K27"/>
    <mergeCell ref="L27:N27"/>
    <mergeCell ref="E24:G24"/>
    <mergeCell ref="H24:J24"/>
    <mergeCell ref="E25:G25"/>
    <mergeCell ref="H25:J25"/>
    <mergeCell ref="S29:S30"/>
    <mergeCell ref="A30:D30"/>
    <mergeCell ref="H30:L30"/>
    <mergeCell ref="Q30:R30"/>
    <mergeCell ref="D28:G28"/>
    <mergeCell ref="H28:K28"/>
    <mergeCell ref="L28:N28"/>
    <mergeCell ref="A29:D29"/>
    <mergeCell ref="H29:L29"/>
    <mergeCell ref="A33:K33"/>
    <mergeCell ref="M33:O33"/>
    <mergeCell ref="A34:R34"/>
    <mergeCell ref="A31:D31"/>
    <mergeCell ref="H31:L31"/>
    <mergeCell ref="Q31:R31"/>
    <mergeCell ref="A32:D32"/>
    <mergeCell ref="H32:L32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view="pageBreakPreview" zoomScale="60" zoomScalePageLayoutView="0" workbookViewId="0" topLeftCell="A10">
      <selection activeCell="K7" sqref="K7:R7"/>
    </sheetView>
  </sheetViews>
  <sheetFormatPr defaultColWidth="9.00390625" defaultRowHeight="12.75"/>
  <cols>
    <col min="1" max="1" width="7.75390625" style="11" customWidth="1"/>
    <col min="2" max="2" width="5.00390625" style="12" customWidth="1"/>
    <col min="3" max="3" width="9.375" style="0" customWidth="1"/>
    <col min="4" max="4" width="4.25390625" style="0" customWidth="1"/>
    <col min="5" max="5" width="3.25390625" style="0" customWidth="1"/>
    <col min="6" max="6" width="2.00390625" style="0" customWidth="1"/>
    <col min="7" max="7" width="2.75390625" style="0" customWidth="1"/>
    <col min="8" max="8" width="3.00390625" style="0" customWidth="1"/>
    <col min="9" max="9" width="5.875" style="0" customWidth="1"/>
    <col min="10" max="10" width="9.125" style="0" hidden="1" customWidth="1"/>
    <col min="11" max="11" width="9.375" style="0" customWidth="1"/>
    <col min="12" max="12" width="8.25390625" style="0" customWidth="1"/>
    <col min="13" max="13" width="4.00390625" style="6" customWidth="1"/>
    <col min="14" max="14" width="3.375" style="6" customWidth="1"/>
    <col min="15" max="16" width="9.875" style="0" customWidth="1"/>
    <col min="17" max="17" width="9.00390625" style="0" customWidth="1"/>
    <col min="18" max="18" width="11.125" style="0" customWidth="1"/>
  </cols>
  <sheetData>
    <row r="1" spans="1:20" ht="18.75">
      <c r="A1" s="9"/>
      <c r="B1" s="17"/>
      <c r="C1" s="11"/>
      <c r="D1" s="11"/>
      <c r="E1" s="11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 t="s">
        <v>29</v>
      </c>
      <c r="R1" s="58"/>
      <c r="S1" s="48"/>
      <c r="T1" s="48"/>
    </row>
    <row r="2" spans="1:18" ht="15.75">
      <c r="A2" s="10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8" t="s">
        <v>30</v>
      </c>
      <c r="M2" s="371"/>
      <c r="N2" s="371"/>
      <c r="O2" s="371"/>
      <c r="P2" s="371"/>
      <c r="Q2" s="60" t="s">
        <v>31</v>
      </c>
      <c r="R2" s="58"/>
    </row>
    <row r="3" spans="1:18" ht="15.75">
      <c r="A3" s="10"/>
      <c r="B3" s="327" t="s">
        <v>41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30" t="s">
        <v>32</v>
      </c>
      <c r="P3" s="330"/>
      <c r="Q3" s="60"/>
      <c r="R3" s="58"/>
    </row>
    <row r="4" spans="1:20" ht="18.75">
      <c r="A4" s="9"/>
      <c r="B4" s="17"/>
      <c r="C4" s="317" t="s">
        <v>39</v>
      </c>
      <c r="D4" s="318"/>
      <c r="E4" s="318"/>
      <c r="F4" s="318"/>
      <c r="G4" s="319"/>
      <c r="H4" s="69" t="s">
        <v>40</v>
      </c>
      <c r="I4" s="70"/>
      <c r="J4" s="70"/>
      <c r="K4" s="71"/>
      <c r="L4" s="59"/>
      <c r="M4" s="61"/>
      <c r="N4" s="330"/>
      <c r="O4" s="330"/>
      <c r="P4" s="58"/>
      <c r="Q4" s="58"/>
      <c r="R4" s="58"/>
      <c r="S4" s="48"/>
      <c r="T4" s="48"/>
    </row>
    <row r="5" spans="1:18" ht="15.75">
      <c r="A5" s="10"/>
      <c r="B5" s="17"/>
      <c r="C5" s="321"/>
      <c r="D5" s="322"/>
      <c r="E5" s="322"/>
      <c r="F5" s="322"/>
      <c r="G5" s="323"/>
      <c r="H5" s="324"/>
      <c r="I5" s="325"/>
      <c r="J5" s="325"/>
      <c r="K5" s="325"/>
      <c r="L5" s="326"/>
      <c r="M5" s="72"/>
      <c r="N5" s="324" t="s">
        <v>33</v>
      </c>
      <c r="O5" s="325"/>
      <c r="P5" s="326"/>
      <c r="Q5" s="58"/>
      <c r="R5" s="58"/>
    </row>
    <row r="6" spans="1:23" ht="18.75">
      <c r="A6" s="9"/>
      <c r="B6" s="17"/>
      <c r="C6" s="11"/>
      <c r="D6" s="11"/>
      <c r="E6" s="11"/>
      <c r="F6" s="159"/>
      <c r="G6" s="160"/>
      <c r="H6" s="58"/>
      <c r="I6" s="58"/>
      <c r="J6" s="58"/>
      <c r="K6" s="58" t="s">
        <v>70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ht="15.75">
      <c r="A7" s="10"/>
      <c r="B7" s="17"/>
      <c r="C7" s="11"/>
      <c r="D7" s="11"/>
      <c r="E7" s="11"/>
      <c r="F7" s="161"/>
      <c r="G7" s="161"/>
      <c r="H7" s="161"/>
      <c r="I7" s="161"/>
      <c r="J7" s="161"/>
      <c r="K7" s="313" t="s">
        <v>99</v>
      </c>
      <c r="L7" s="313"/>
      <c r="M7" s="313"/>
      <c r="N7" s="313"/>
      <c r="O7" s="313"/>
      <c r="P7" s="313"/>
      <c r="Q7" s="313"/>
      <c r="R7" s="313"/>
      <c r="S7" s="58"/>
      <c r="T7" s="58"/>
      <c r="U7" s="58"/>
      <c r="V7" s="58"/>
      <c r="W7" s="58"/>
    </row>
    <row r="8" spans="1:21" ht="15.75" customHeight="1">
      <c r="A8" s="10"/>
      <c r="B8" s="17"/>
      <c r="C8" s="11"/>
      <c r="D8" s="11"/>
      <c r="E8" s="11"/>
      <c r="F8" s="161"/>
      <c r="G8" s="161"/>
      <c r="H8" s="161"/>
      <c r="I8" s="161"/>
      <c r="J8" s="161"/>
      <c r="K8" s="161"/>
      <c r="L8" s="161"/>
      <c r="M8" s="161"/>
      <c r="N8" s="372" t="s">
        <v>72</v>
      </c>
      <c r="O8" s="372"/>
      <c r="P8" s="372"/>
      <c r="Q8" s="372"/>
      <c r="R8" s="162"/>
      <c r="S8" s="162"/>
      <c r="T8" s="162"/>
      <c r="U8" s="162"/>
    </row>
    <row r="9" spans="1:21" ht="15.75" customHeight="1">
      <c r="A9" s="10"/>
      <c r="B9" s="17"/>
      <c r="C9" s="11"/>
      <c r="D9" s="11"/>
      <c r="E9" s="11"/>
      <c r="F9" s="161"/>
      <c r="G9" s="161"/>
      <c r="H9" s="161"/>
      <c r="I9" s="161"/>
      <c r="J9" s="161"/>
      <c r="K9" s="161"/>
      <c r="L9" s="161"/>
      <c r="M9" s="161"/>
      <c r="N9" s="362" t="s">
        <v>59</v>
      </c>
      <c r="O9" s="362"/>
      <c r="P9" s="362"/>
      <c r="Q9" s="362"/>
      <c r="R9" s="162"/>
      <c r="S9" s="162"/>
      <c r="T9" s="162"/>
      <c r="U9" s="162"/>
    </row>
    <row r="10" spans="1:21" ht="16.5">
      <c r="A10" s="309" t="s">
        <v>28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U10" s="49"/>
    </row>
    <row r="11" spans="1:18" ht="24" thickBot="1">
      <c r="A11" s="310" t="s">
        <v>85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</row>
    <row r="12" spans="1:18" ht="2.25" customHeight="1" hidden="1" thickBot="1">
      <c r="A12" s="311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</row>
    <row r="13" spans="1:18" ht="24" hidden="1" thickBot="1">
      <c r="A13" s="312"/>
      <c r="B13" s="312"/>
      <c r="C13" s="312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</row>
    <row r="14" spans="1:19" s="12" customFormat="1" ht="26.25" customHeight="1" thickBot="1">
      <c r="A14" s="378" t="s">
        <v>34</v>
      </c>
      <c r="B14" s="379"/>
      <c r="C14" s="375" t="s">
        <v>37</v>
      </c>
      <c r="D14" s="375" t="s">
        <v>38</v>
      </c>
      <c r="E14" s="340" t="s">
        <v>0</v>
      </c>
      <c r="F14" s="341"/>
      <c r="G14" s="341"/>
      <c r="H14" s="341"/>
      <c r="I14" s="341"/>
      <c r="J14" s="342"/>
      <c r="K14" s="358" t="s">
        <v>1</v>
      </c>
      <c r="L14" s="359"/>
      <c r="M14" s="359"/>
      <c r="N14" s="359"/>
      <c r="O14" s="360"/>
      <c r="P14" s="264" t="s">
        <v>11</v>
      </c>
      <c r="Q14" s="264" t="s">
        <v>2</v>
      </c>
      <c r="R14" s="264" t="s">
        <v>3</v>
      </c>
      <c r="S14" s="153"/>
    </row>
    <row r="15" spans="1:19" s="12" customFormat="1" ht="15.75" customHeight="1" thickBot="1">
      <c r="A15" s="373" t="s">
        <v>35</v>
      </c>
      <c r="B15" s="289" t="s">
        <v>36</v>
      </c>
      <c r="C15" s="376"/>
      <c r="D15" s="376"/>
      <c r="E15" s="343" t="s">
        <v>4</v>
      </c>
      <c r="F15" s="344"/>
      <c r="G15" s="345"/>
      <c r="H15" s="300" t="s">
        <v>5</v>
      </c>
      <c r="I15" s="301"/>
      <c r="J15" s="302"/>
      <c r="K15" s="361"/>
      <c r="L15" s="362"/>
      <c r="M15" s="363"/>
      <c r="N15" s="363"/>
      <c r="O15" s="364"/>
      <c r="P15" s="265"/>
      <c r="Q15" s="265"/>
      <c r="R15" s="265"/>
      <c r="S15" s="153"/>
    </row>
    <row r="16" spans="1:22" s="12" customFormat="1" ht="65.25" customHeight="1" thickBot="1">
      <c r="A16" s="374"/>
      <c r="B16" s="290"/>
      <c r="C16" s="376"/>
      <c r="D16" s="376"/>
      <c r="E16" s="346"/>
      <c r="F16" s="347"/>
      <c r="G16" s="348"/>
      <c r="H16" s="303"/>
      <c r="I16" s="304"/>
      <c r="J16" s="304"/>
      <c r="K16" s="151" t="s">
        <v>12</v>
      </c>
      <c r="L16" s="264" t="s">
        <v>8</v>
      </c>
      <c r="M16" s="365" t="s">
        <v>25</v>
      </c>
      <c r="N16" s="366"/>
      <c r="O16" s="264" t="s">
        <v>9</v>
      </c>
      <c r="P16" s="265"/>
      <c r="Q16" s="265"/>
      <c r="R16" s="265"/>
      <c r="S16" s="381"/>
      <c r="V16" s="152"/>
    </row>
    <row r="17" spans="1:19" s="12" customFormat="1" ht="50.25" customHeight="1" hidden="1" thickBot="1">
      <c r="A17" s="154"/>
      <c r="B17" s="63"/>
      <c r="C17" s="376"/>
      <c r="D17" s="376"/>
      <c r="E17" s="346"/>
      <c r="F17" s="347"/>
      <c r="G17" s="348"/>
      <c r="H17" s="303"/>
      <c r="I17" s="304"/>
      <c r="J17" s="304"/>
      <c r="K17" s="2" t="s">
        <v>6</v>
      </c>
      <c r="L17" s="265"/>
      <c r="M17" s="367"/>
      <c r="N17" s="368"/>
      <c r="O17" s="265"/>
      <c r="P17" s="155"/>
      <c r="Q17" s="265"/>
      <c r="R17" s="265"/>
      <c r="S17" s="381"/>
    </row>
    <row r="18" spans="1:19" s="12" customFormat="1" ht="51" customHeight="1" hidden="1" thickBot="1">
      <c r="A18" s="156"/>
      <c r="B18" s="65"/>
      <c r="C18" s="377"/>
      <c r="D18" s="377"/>
      <c r="E18" s="349"/>
      <c r="F18" s="350"/>
      <c r="G18" s="351"/>
      <c r="H18" s="306"/>
      <c r="I18" s="307"/>
      <c r="J18" s="307"/>
      <c r="K18" s="4" t="s">
        <v>7</v>
      </c>
      <c r="L18" s="266"/>
      <c r="M18" s="369"/>
      <c r="N18" s="370"/>
      <c r="O18" s="266"/>
      <c r="P18" s="157"/>
      <c r="Q18" s="266"/>
      <c r="R18" s="266"/>
      <c r="S18" s="381"/>
    </row>
    <row r="19" spans="1:22" s="12" customFormat="1" ht="17.25" customHeight="1" thickBot="1">
      <c r="A19" s="158">
        <v>1</v>
      </c>
      <c r="B19" s="13">
        <v>2</v>
      </c>
      <c r="C19" s="13">
        <v>3</v>
      </c>
      <c r="D19" s="13">
        <v>3</v>
      </c>
      <c r="E19" s="340">
        <v>4</v>
      </c>
      <c r="F19" s="341"/>
      <c r="G19" s="342"/>
      <c r="H19" s="340">
        <v>5</v>
      </c>
      <c r="I19" s="341"/>
      <c r="J19" s="342"/>
      <c r="K19" s="158">
        <v>6</v>
      </c>
      <c r="L19" s="13">
        <v>7</v>
      </c>
      <c r="M19" s="392">
        <v>8</v>
      </c>
      <c r="N19" s="393"/>
      <c r="O19" s="13">
        <v>9</v>
      </c>
      <c r="P19" s="13">
        <v>10</v>
      </c>
      <c r="Q19" s="13">
        <v>11</v>
      </c>
      <c r="R19" s="13">
        <v>12</v>
      </c>
      <c r="S19" s="153"/>
      <c r="V19" s="150"/>
    </row>
    <row r="20" spans="1:19" s="12" customFormat="1" ht="24" customHeight="1" thickBot="1">
      <c r="A20" s="340"/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82"/>
      <c r="S20" s="153"/>
    </row>
    <row r="21" spans="1:19" s="12" customFormat="1" ht="18.75" customHeight="1">
      <c r="A21" s="405" t="s">
        <v>42</v>
      </c>
      <c r="B21" s="244"/>
      <c r="C21" s="383" t="s">
        <v>43</v>
      </c>
      <c r="D21" s="385">
        <v>1</v>
      </c>
      <c r="E21" s="387"/>
      <c r="F21" s="391"/>
      <c r="G21" s="388"/>
      <c r="H21" s="399">
        <v>2037</v>
      </c>
      <c r="I21" s="400"/>
      <c r="J21" s="401"/>
      <c r="K21" s="355">
        <f>PRODUCT(E22,H21)</f>
        <v>2037</v>
      </c>
      <c r="L21" s="127">
        <v>0.1</v>
      </c>
      <c r="M21" s="387"/>
      <c r="N21" s="388"/>
      <c r="O21" s="355">
        <f>PRODUCT(H21,2)</f>
        <v>4074</v>
      </c>
      <c r="P21" s="355">
        <f>SUM(M21:O22,H21:K22,L22)*30%</f>
        <v>2505.51</v>
      </c>
      <c r="Q21" s="355">
        <f>CHOOSE(1,P21)</f>
        <v>2505.51</v>
      </c>
      <c r="R21" s="385">
        <f>SUM(M21:Q22,L22,H21:K22)</f>
        <v>13362.720000000001</v>
      </c>
      <c r="S21" s="381"/>
    </row>
    <row r="22" spans="1:19" s="12" customFormat="1" ht="82.5" customHeight="1" thickBot="1">
      <c r="A22" s="406"/>
      <c r="B22" s="245"/>
      <c r="C22" s="384"/>
      <c r="D22" s="386"/>
      <c r="E22" s="352">
        <v>1</v>
      </c>
      <c r="F22" s="353"/>
      <c r="G22" s="354"/>
      <c r="H22" s="402"/>
      <c r="I22" s="403"/>
      <c r="J22" s="404"/>
      <c r="K22" s="356"/>
      <c r="L22" s="166">
        <f>PRODUCT(L21,H21)</f>
        <v>203.70000000000002</v>
      </c>
      <c r="M22" s="389"/>
      <c r="N22" s="390"/>
      <c r="O22" s="356"/>
      <c r="P22" s="357"/>
      <c r="Q22" s="357"/>
      <c r="R22" s="386"/>
      <c r="S22" s="381"/>
    </row>
    <row r="23" spans="1:18" s="12" customFormat="1" ht="37.5" customHeight="1" thickBot="1">
      <c r="A23" s="116"/>
      <c r="B23" s="117"/>
      <c r="C23" s="118"/>
      <c r="D23" s="119"/>
      <c r="E23" s="120"/>
      <c r="F23" s="121"/>
      <c r="G23" s="122"/>
      <c r="H23" s="120"/>
      <c r="I23" s="121"/>
      <c r="J23" s="122"/>
      <c r="K23" s="123"/>
      <c r="L23" s="123"/>
      <c r="O23" s="123"/>
      <c r="P23" s="123"/>
      <c r="R23" s="123"/>
    </row>
    <row r="24" spans="1:19" s="12" customFormat="1" ht="22.5" customHeight="1">
      <c r="A24" s="20"/>
      <c r="B24" s="28" t="s">
        <v>18</v>
      </c>
      <c r="C24" s="67"/>
      <c r="D24" s="332" t="s">
        <v>17</v>
      </c>
      <c r="E24" s="333"/>
      <c r="F24" s="333"/>
      <c r="G24" s="334"/>
      <c r="H24" s="332" t="s">
        <v>16</v>
      </c>
      <c r="I24" s="333"/>
      <c r="J24" s="333"/>
      <c r="K24" s="334"/>
      <c r="L24" s="332" t="s">
        <v>27</v>
      </c>
      <c r="M24" s="333"/>
      <c r="N24" s="334"/>
      <c r="O24" s="133" t="s">
        <v>9</v>
      </c>
      <c r="P24" s="133" t="s">
        <v>13</v>
      </c>
      <c r="Q24" s="133" t="s">
        <v>14</v>
      </c>
      <c r="R24" s="133" t="s">
        <v>15</v>
      </c>
      <c r="S24" s="153"/>
    </row>
    <row r="25" spans="1:19" s="12" customFormat="1" ht="74.25" customHeight="1" thickBot="1">
      <c r="A25" s="20"/>
      <c r="B25" s="77" t="s">
        <v>10</v>
      </c>
      <c r="C25" s="68"/>
      <c r="D25" s="335">
        <f>SUM(H21:H23)</f>
        <v>2037</v>
      </c>
      <c r="E25" s="336"/>
      <c r="F25" s="336"/>
      <c r="G25" s="337"/>
      <c r="H25" s="335">
        <f>SUM(K21:K23)</f>
        <v>2037</v>
      </c>
      <c r="I25" s="336"/>
      <c r="J25" s="336"/>
      <c r="K25" s="337"/>
      <c r="L25" s="335">
        <f>SUM(M21:M23)</f>
        <v>0</v>
      </c>
      <c r="M25" s="336"/>
      <c r="N25" s="337"/>
      <c r="O25" s="135">
        <f>SUM(O21:O23)</f>
        <v>4074</v>
      </c>
      <c r="P25" s="135">
        <f>SUM(P21:P23)</f>
        <v>2505.51</v>
      </c>
      <c r="Q25" s="135">
        <f>SUM(Q21:Q23)</f>
        <v>2505.51</v>
      </c>
      <c r="R25" s="135">
        <f>SUM(R21:R23)</f>
        <v>13362.720000000001</v>
      </c>
      <c r="S25" s="14"/>
    </row>
    <row r="26" spans="1:19" ht="30.75" customHeight="1">
      <c r="A26" s="338" t="s">
        <v>20</v>
      </c>
      <c r="B26" s="338"/>
      <c r="C26" s="338"/>
      <c r="D26" s="111"/>
      <c r="E26" s="92"/>
      <c r="F26" s="36"/>
      <c r="G26" s="36"/>
      <c r="H26" s="203">
        <f>((D25*2)*1.6)</f>
        <v>6518.400000000001</v>
      </c>
      <c r="I26" s="203"/>
      <c r="J26" s="203"/>
      <c r="K26" s="203"/>
      <c r="L26" s="203"/>
      <c r="M26" s="29"/>
      <c r="N26" s="29"/>
      <c r="O26" s="24"/>
      <c r="P26" s="24"/>
      <c r="Q26" s="24"/>
      <c r="R26" s="25"/>
      <c r="S26" s="14"/>
    </row>
    <row r="27" spans="1:19" ht="39" customHeight="1" thickBot="1">
      <c r="A27" s="215" t="s">
        <v>57</v>
      </c>
      <c r="B27" s="215"/>
      <c r="C27" s="215"/>
      <c r="D27" s="215"/>
      <c r="E27" s="93"/>
      <c r="F27" s="30"/>
      <c r="G27" s="30"/>
      <c r="H27" s="394">
        <f>D25*2</f>
        <v>4074</v>
      </c>
      <c r="I27" s="394"/>
      <c r="J27" s="394"/>
      <c r="K27" s="394"/>
      <c r="L27" s="394"/>
      <c r="M27" s="30"/>
      <c r="N27" s="30"/>
      <c r="O27" s="24"/>
      <c r="P27" s="24"/>
      <c r="Q27" s="24"/>
      <c r="R27" s="25"/>
      <c r="S27" s="208"/>
    </row>
    <row r="28" spans="1:19" ht="18.75" customHeight="1">
      <c r="A28" s="215" t="s">
        <v>21</v>
      </c>
      <c r="B28" s="215"/>
      <c r="C28" s="215"/>
      <c r="D28" s="215"/>
      <c r="E28" s="93"/>
      <c r="F28" s="30"/>
      <c r="G28" s="30"/>
      <c r="H28" s="394">
        <f>D25*1</f>
        <v>2037</v>
      </c>
      <c r="I28" s="394"/>
      <c r="J28" s="394"/>
      <c r="K28" s="394"/>
      <c r="L28" s="394"/>
      <c r="M28" s="30"/>
      <c r="N28" s="30"/>
      <c r="O28" s="24"/>
      <c r="P28" s="24"/>
      <c r="Q28" s="395" t="s">
        <v>26</v>
      </c>
      <c r="R28" s="396"/>
      <c r="S28" s="208"/>
    </row>
    <row r="29" spans="1:19" ht="24.75" customHeight="1" thickBot="1">
      <c r="A29" s="215"/>
      <c r="B29" s="215"/>
      <c r="C29" s="215"/>
      <c r="D29" s="215"/>
      <c r="E29" s="93"/>
      <c r="F29" s="30"/>
      <c r="G29" s="30"/>
      <c r="H29" s="394"/>
      <c r="I29" s="394"/>
      <c r="J29" s="394"/>
      <c r="K29" s="394"/>
      <c r="L29" s="394"/>
      <c r="M29" s="30"/>
      <c r="N29" s="30"/>
      <c r="O29" s="24"/>
      <c r="P29" s="24"/>
      <c r="Q29" s="397">
        <f>PRODUCT(R25,12)</f>
        <v>160352.64</v>
      </c>
      <c r="R29" s="398"/>
      <c r="S29" s="14"/>
    </row>
    <row r="30" spans="1:19" ht="22.5" customHeight="1">
      <c r="A30" s="206" t="s">
        <v>24</v>
      </c>
      <c r="B30" s="206"/>
      <c r="C30" s="206"/>
      <c r="D30" s="206"/>
      <c r="E30" s="95"/>
      <c r="F30" s="89"/>
      <c r="G30" s="89"/>
      <c r="H30" s="207">
        <f>Q29+H26+H27+H28</f>
        <v>172982.04</v>
      </c>
      <c r="I30" s="207"/>
      <c r="J30" s="207"/>
      <c r="K30" s="207"/>
      <c r="L30" s="207"/>
      <c r="M30" s="89"/>
      <c r="N30" s="89"/>
      <c r="O30" s="24"/>
      <c r="P30" s="24"/>
      <c r="Q30" s="24"/>
      <c r="R30" s="25"/>
      <c r="S30" s="14"/>
    </row>
    <row r="31" spans="1:18" s="90" customFormat="1" ht="22.5" customHeight="1">
      <c r="A31" s="198" t="s">
        <v>68</v>
      </c>
      <c r="B31" s="199"/>
      <c r="C31" s="199"/>
      <c r="D31" s="199"/>
      <c r="E31" s="199"/>
      <c r="F31" s="199"/>
      <c r="G31" s="199"/>
      <c r="H31" s="199"/>
      <c r="I31" s="199"/>
      <c r="J31" s="109"/>
      <c r="K31" s="109"/>
      <c r="L31" s="109"/>
      <c r="M31" s="339">
        <f>H30*30.2%</f>
        <v>52240.57608</v>
      </c>
      <c r="N31" s="339"/>
      <c r="O31" s="339"/>
      <c r="P31" s="339"/>
      <c r="Q31" s="109"/>
      <c r="R31" s="109"/>
    </row>
    <row r="32" spans="1:19" ht="33" customHeight="1">
      <c r="A32" s="201" t="s">
        <v>44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14"/>
    </row>
    <row r="33" spans="1:18" ht="15.75">
      <c r="A33" s="15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1"/>
      <c r="Q33" s="21"/>
      <c r="R33" s="25"/>
    </row>
    <row r="34" spans="1:18" ht="16.5" thickBot="1">
      <c r="A34" s="15"/>
      <c r="B34" s="20"/>
      <c r="C34" s="32"/>
      <c r="D34" s="32"/>
      <c r="E34" s="32"/>
      <c r="F34" s="32"/>
      <c r="G34" s="32"/>
      <c r="H34" s="21"/>
      <c r="I34" s="21"/>
      <c r="J34" s="21"/>
      <c r="K34" s="21"/>
      <c r="L34" s="33"/>
      <c r="M34" s="21"/>
      <c r="N34" s="21"/>
      <c r="O34" s="21"/>
      <c r="P34" s="34"/>
      <c r="Q34" s="34"/>
      <c r="R34" s="35"/>
    </row>
    <row r="35" ht="14.25" hidden="1"/>
    <row r="36" ht="15" thickBot="1">
      <c r="R36" s="91"/>
    </row>
  </sheetData>
  <sheetProtection/>
  <mergeCells count="72">
    <mergeCell ref="A32:R32"/>
    <mergeCell ref="H21:J22"/>
    <mergeCell ref="A21:A22"/>
    <mergeCell ref="B21:B22"/>
    <mergeCell ref="H25:K25"/>
    <mergeCell ref="Q21:Q22"/>
    <mergeCell ref="D24:G24"/>
    <mergeCell ref="A30:D30"/>
    <mergeCell ref="H24:K24"/>
    <mergeCell ref="H26:L26"/>
    <mergeCell ref="S27:S28"/>
    <mergeCell ref="A29:D29"/>
    <mergeCell ref="H27:L27"/>
    <mergeCell ref="A28:D28"/>
    <mergeCell ref="Q28:R28"/>
    <mergeCell ref="Q29:R29"/>
    <mergeCell ref="H29:L29"/>
    <mergeCell ref="H28:L28"/>
    <mergeCell ref="A27:D27"/>
    <mergeCell ref="S16:S18"/>
    <mergeCell ref="S21:S22"/>
    <mergeCell ref="A20:R20"/>
    <mergeCell ref="C21:C22"/>
    <mergeCell ref="R21:R22"/>
    <mergeCell ref="D21:D22"/>
    <mergeCell ref="M21:N22"/>
    <mergeCell ref="E21:G21"/>
    <mergeCell ref="K21:K22"/>
    <mergeCell ref="M19:N19"/>
    <mergeCell ref="A11:R11"/>
    <mergeCell ref="A15:A16"/>
    <mergeCell ref="B15:B16"/>
    <mergeCell ref="H15:J18"/>
    <mergeCell ref="Q14:Q18"/>
    <mergeCell ref="R14:R18"/>
    <mergeCell ref="C14:C18"/>
    <mergeCell ref="A14:B14"/>
    <mergeCell ref="A13:R13"/>
    <mergeCell ref="D14:D18"/>
    <mergeCell ref="C5:G5"/>
    <mergeCell ref="A10:R10"/>
    <mergeCell ref="N8:Q8"/>
    <mergeCell ref="N9:Q9"/>
    <mergeCell ref="N5:P5"/>
    <mergeCell ref="H5:L5"/>
    <mergeCell ref="K7:R7"/>
    <mergeCell ref="L2:P2"/>
    <mergeCell ref="O3:P3"/>
    <mergeCell ref="B3:N3"/>
    <mergeCell ref="B2:K2"/>
    <mergeCell ref="N4:O4"/>
    <mergeCell ref="C4:G4"/>
    <mergeCell ref="A12:R12"/>
    <mergeCell ref="E19:G19"/>
    <mergeCell ref="H19:J19"/>
    <mergeCell ref="P14:P16"/>
    <mergeCell ref="K14:O15"/>
    <mergeCell ref="L16:L18"/>
    <mergeCell ref="M16:N18"/>
    <mergeCell ref="O16:O18"/>
    <mergeCell ref="E14:J14"/>
    <mergeCell ref="E15:G18"/>
    <mergeCell ref="E22:G22"/>
    <mergeCell ref="O21:O22"/>
    <mergeCell ref="P21:P22"/>
    <mergeCell ref="L25:N25"/>
    <mergeCell ref="L24:N24"/>
    <mergeCell ref="D25:G25"/>
    <mergeCell ref="A26:C26"/>
    <mergeCell ref="H30:L30"/>
    <mergeCell ref="A31:I31"/>
    <mergeCell ref="M31:P31"/>
  </mergeCells>
  <printOptions/>
  <pageMargins left="0.87" right="0.1968503937007874" top="0.2" bottom="0.22" header="0.1968503937007874" footer="0.196850393700787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28">
      <selection activeCell="Q7" sqref="Q7:U7"/>
    </sheetView>
  </sheetViews>
  <sheetFormatPr defaultColWidth="9.00390625" defaultRowHeight="12.75"/>
  <cols>
    <col min="1" max="1" width="7.00390625" style="11" customWidth="1"/>
    <col min="2" max="2" width="6.625" style="12" customWidth="1"/>
    <col min="3" max="3" width="13.25390625" style="0" customWidth="1"/>
    <col min="4" max="4" width="4.25390625" style="0" customWidth="1"/>
    <col min="5" max="5" width="3.25390625" style="0" customWidth="1"/>
    <col min="6" max="6" width="2.00390625" style="0" customWidth="1"/>
    <col min="7" max="7" width="1.00390625" style="0" customWidth="1"/>
    <col min="8" max="8" width="2.00390625" style="0" customWidth="1"/>
    <col min="9" max="9" width="2.125" style="0" hidden="1" customWidth="1"/>
    <col min="10" max="10" width="9.125" style="0" hidden="1" customWidth="1"/>
    <col min="11" max="11" width="0.2421875" style="0" hidden="1" customWidth="1"/>
    <col min="12" max="12" width="7.25390625" style="0" customWidth="1"/>
    <col min="13" max="13" width="6.00390625" style="0" customWidth="1"/>
    <col min="14" max="14" width="11.00390625" style="0" customWidth="1"/>
    <col min="15" max="15" width="7.625" style="0" customWidth="1"/>
    <col min="16" max="16" width="4.00390625" style="6" customWidth="1"/>
    <col min="17" max="17" width="3.375" style="6" customWidth="1"/>
    <col min="19" max="19" width="11.125" style="0" customWidth="1"/>
    <col min="21" max="21" width="9.00390625" style="0" customWidth="1"/>
  </cols>
  <sheetData>
    <row r="1" spans="1:21" ht="15" customHeight="1">
      <c r="A1" s="9"/>
      <c r="B1" s="17"/>
      <c r="C1" s="11"/>
      <c r="D1" s="11"/>
      <c r="E1" s="11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 t="s">
        <v>29</v>
      </c>
      <c r="U1" s="58"/>
    </row>
    <row r="2" spans="1:21" ht="12" customHeight="1">
      <c r="A2" s="10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8" t="s">
        <v>30</v>
      </c>
      <c r="P2" s="371"/>
      <c r="Q2" s="371"/>
      <c r="R2" s="371"/>
      <c r="S2" s="371"/>
      <c r="T2" s="60" t="s">
        <v>31</v>
      </c>
      <c r="U2" s="58"/>
    </row>
    <row r="3" spans="1:21" s="99" customFormat="1" ht="12.75">
      <c r="A3" s="96"/>
      <c r="B3" s="444" t="s">
        <v>41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 t="s">
        <v>32</v>
      </c>
      <c r="S3" s="444"/>
      <c r="T3" s="97"/>
      <c r="U3" s="98"/>
    </row>
    <row r="4" spans="1:21" ht="15" customHeight="1">
      <c r="A4" s="9"/>
      <c r="B4" s="17"/>
      <c r="C4" s="317" t="s">
        <v>39</v>
      </c>
      <c r="D4" s="318"/>
      <c r="E4" s="318"/>
      <c r="F4" s="318"/>
      <c r="G4" s="319"/>
      <c r="H4" s="69" t="s">
        <v>40</v>
      </c>
      <c r="I4" s="70"/>
      <c r="J4" s="70"/>
      <c r="K4" s="71"/>
      <c r="L4" s="71"/>
      <c r="M4" s="71"/>
      <c r="N4" s="71"/>
      <c r="O4" s="59"/>
      <c r="P4" s="61"/>
      <c r="Q4" s="330"/>
      <c r="R4" s="330"/>
      <c r="S4" s="58"/>
      <c r="T4" s="58"/>
      <c r="U4" s="58"/>
    </row>
    <row r="5" spans="1:21" ht="8.25" customHeight="1">
      <c r="A5" s="10"/>
      <c r="B5" s="17"/>
      <c r="C5" s="321"/>
      <c r="D5" s="322"/>
      <c r="E5" s="322"/>
      <c r="F5" s="322"/>
      <c r="G5" s="323"/>
      <c r="H5" s="324"/>
      <c r="I5" s="325"/>
      <c r="J5" s="325"/>
      <c r="K5" s="325"/>
      <c r="L5" s="325"/>
      <c r="M5" s="325"/>
      <c r="N5" s="325"/>
      <c r="O5" s="326"/>
      <c r="P5" s="72"/>
      <c r="Q5" s="324" t="s">
        <v>33</v>
      </c>
      <c r="R5" s="325"/>
      <c r="S5" s="326"/>
      <c r="T5" s="58"/>
      <c r="U5" s="58"/>
    </row>
    <row r="6" spans="1:21" ht="39.75" customHeight="1">
      <c r="A6" s="9"/>
      <c r="B6" s="17"/>
      <c r="C6" s="11"/>
      <c r="D6" s="11"/>
      <c r="E6" s="11"/>
      <c r="F6" s="159"/>
      <c r="G6" s="160"/>
      <c r="H6" s="58"/>
      <c r="I6" s="58"/>
      <c r="J6" s="58"/>
      <c r="L6" s="58"/>
      <c r="M6" s="58"/>
      <c r="N6" s="58"/>
      <c r="O6" s="58"/>
      <c r="P6" s="58"/>
      <c r="Q6" s="422" t="s">
        <v>70</v>
      </c>
      <c r="R6" s="422"/>
      <c r="S6" s="422"/>
      <c r="T6" s="422"/>
      <c r="U6" s="422"/>
    </row>
    <row r="7" spans="1:21" ht="15.75">
      <c r="A7" s="10"/>
      <c r="B7" s="17"/>
      <c r="C7" s="11"/>
      <c r="D7" s="11"/>
      <c r="E7" s="11"/>
      <c r="F7" s="161"/>
      <c r="G7" s="161"/>
      <c r="H7" s="161"/>
      <c r="I7" s="161"/>
      <c r="J7" s="161"/>
      <c r="L7" s="58"/>
      <c r="M7" s="58"/>
      <c r="N7" s="58"/>
      <c r="O7" s="58"/>
      <c r="P7" s="58"/>
      <c r="Q7" s="423" t="s">
        <v>97</v>
      </c>
      <c r="R7" s="423"/>
      <c r="S7" s="423"/>
      <c r="T7" s="423"/>
      <c r="U7" s="423"/>
    </row>
    <row r="8" spans="1:24" ht="15.75" customHeight="1">
      <c r="A8" s="10"/>
      <c r="B8" s="17"/>
      <c r="C8" s="11"/>
      <c r="D8" s="11"/>
      <c r="E8" s="11"/>
      <c r="F8" s="161"/>
      <c r="G8" s="161"/>
      <c r="H8" s="161"/>
      <c r="I8" s="161"/>
      <c r="J8" s="161"/>
      <c r="R8" s="48" t="s">
        <v>66</v>
      </c>
      <c r="S8" s="48"/>
      <c r="T8" s="169"/>
      <c r="U8" s="169"/>
      <c r="V8" s="169"/>
      <c r="W8" s="169"/>
      <c r="X8" s="169"/>
    </row>
    <row r="9" spans="1:21" ht="15.75" customHeight="1">
      <c r="A9" s="10"/>
      <c r="B9" s="17"/>
      <c r="C9" s="11"/>
      <c r="D9" s="11"/>
      <c r="E9" s="11"/>
      <c r="F9" s="161"/>
      <c r="G9" s="161"/>
      <c r="H9" s="161"/>
      <c r="I9" s="161"/>
      <c r="J9" s="161"/>
      <c r="K9" s="161"/>
      <c r="L9" s="161"/>
      <c r="M9" s="161"/>
      <c r="S9" t="s">
        <v>59</v>
      </c>
      <c r="T9" s="362"/>
      <c r="U9" s="362"/>
    </row>
    <row r="10" spans="1:21" ht="16.5">
      <c r="A10" s="309" t="s">
        <v>28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</row>
    <row r="11" spans="1:21" ht="14.25" customHeight="1" thickBot="1">
      <c r="A11" s="310" t="s">
        <v>87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</row>
    <row r="12" spans="1:21" ht="21.75" customHeight="1" hidden="1">
      <c r="A12" s="311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</row>
    <row r="13" spans="1:21" ht="24" hidden="1" thickBot="1">
      <c r="A13" s="312"/>
      <c r="B13" s="312"/>
      <c r="C13" s="312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</row>
    <row r="14" spans="1:21" ht="26.25" customHeight="1">
      <c r="A14" s="276" t="s">
        <v>34</v>
      </c>
      <c r="B14" s="445"/>
      <c r="C14" s="278" t="s">
        <v>37</v>
      </c>
      <c r="D14" s="278" t="s">
        <v>38</v>
      </c>
      <c r="E14" s="300" t="s">
        <v>5</v>
      </c>
      <c r="F14" s="301"/>
      <c r="G14" s="301"/>
      <c r="H14" s="301"/>
      <c r="I14" s="301"/>
      <c r="J14" s="302"/>
      <c r="K14" s="258" t="s">
        <v>1</v>
      </c>
      <c r="L14" s="259"/>
      <c r="M14" s="259"/>
      <c r="N14" s="259"/>
      <c r="O14" s="259"/>
      <c r="P14" s="259"/>
      <c r="Q14" s="259"/>
      <c r="R14" s="260"/>
      <c r="S14" s="264" t="s">
        <v>11</v>
      </c>
      <c r="T14" s="264" t="s">
        <v>2</v>
      </c>
      <c r="U14" s="264" t="s">
        <v>3</v>
      </c>
    </row>
    <row r="15" spans="1:21" ht="15.75" customHeight="1" thickBot="1">
      <c r="A15" s="287" t="s">
        <v>35</v>
      </c>
      <c r="B15" s="289" t="s">
        <v>36</v>
      </c>
      <c r="C15" s="282"/>
      <c r="D15" s="282"/>
      <c r="E15" s="303"/>
      <c r="F15" s="304"/>
      <c r="G15" s="304"/>
      <c r="H15" s="304"/>
      <c r="I15" s="304"/>
      <c r="J15" s="305"/>
      <c r="K15" s="261"/>
      <c r="L15" s="262"/>
      <c r="M15" s="262"/>
      <c r="N15" s="262"/>
      <c r="O15" s="262"/>
      <c r="P15" s="262"/>
      <c r="Q15" s="262"/>
      <c r="R15" s="263"/>
      <c r="S15" s="265"/>
      <c r="T15" s="265"/>
      <c r="U15" s="265"/>
    </row>
    <row r="16" spans="1:21" ht="127.5" customHeight="1" thickBot="1">
      <c r="A16" s="288"/>
      <c r="B16" s="290"/>
      <c r="C16" s="282"/>
      <c r="D16" s="282"/>
      <c r="E16" s="303"/>
      <c r="F16" s="304"/>
      <c r="G16" s="304"/>
      <c r="H16" s="304"/>
      <c r="I16" s="304"/>
      <c r="J16" s="305"/>
      <c r="K16" s="16" t="s">
        <v>54</v>
      </c>
      <c r="L16" s="16" t="s">
        <v>46</v>
      </c>
      <c r="M16" s="16" t="s">
        <v>47</v>
      </c>
      <c r="N16" s="16" t="s">
        <v>16</v>
      </c>
      <c r="O16" s="267" t="s">
        <v>8</v>
      </c>
      <c r="P16" s="270" t="s">
        <v>25</v>
      </c>
      <c r="Q16" s="428"/>
      <c r="R16" s="267" t="s">
        <v>77</v>
      </c>
      <c r="S16" s="265"/>
      <c r="T16" s="265"/>
      <c r="U16" s="265"/>
    </row>
    <row r="17" spans="1:21" ht="50.25" customHeight="1" hidden="1">
      <c r="A17" s="62"/>
      <c r="B17" s="63"/>
      <c r="C17" s="282"/>
      <c r="D17" s="282"/>
      <c r="E17" s="303"/>
      <c r="F17" s="304"/>
      <c r="G17" s="304"/>
      <c r="H17" s="304"/>
      <c r="I17" s="304"/>
      <c r="J17" s="305"/>
      <c r="K17" s="2" t="s">
        <v>6</v>
      </c>
      <c r="L17" s="2" t="s">
        <v>6</v>
      </c>
      <c r="M17" s="2" t="s">
        <v>6</v>
      </c>
      <c r="N17" s="2" t="s">
        <v>6</v>
      </c>
      <c r="O17" s="427"/>
      <c r="P17" s="429"/>
      <c r="Q17" s="430"/>
      <c r="R17" s="427"/>
      <c r="S17" s="3"/>
      <c r="T17" s="265"/>
      <c r="U17" s="265"/>
    </row>
    <row r="18" spans="1:21" ht="51" customHeight="1" hidden="1">
      <c r="A18" s="64"/>
      <c r="B18" s="65"/>
      <c r="C18" s="283"/>
      <c r="D18" s="283"/>
      <c r="E18" s="306"/>
      <c r="F18" s="307"/>
      <c r="G18" s="307"/>
      <c r="H18" s="307"/>
      <c r="I18" s="307"/>
      <c r="J18" s="308"/>
      <c r="K18" s="4" t="s">
        <v>7</v>
      </c>
      <c r="L18" s="4" t="s">
        <v>7</v>
      </c>
      <c r="M18" s="4" t="s">
        <v>7</v>
      </c>
      <c r="N18" s="4" t="s">
        <v>7</v>
      </c>
      <c r="O18" s="356"/>
      <c r="P18" s="431"/>
      <c r="Q18" s="432"/>
      <c r="R18" s="356"/>
      <c r="S18" s="5"/>
      <c r="T18" s="266"/>
      <c r="U18" s="266"/>
    </row>
    <row r="19" spans="1:21" ht="23.25" customHeight="1" thickBot="1">
      <c r="A19" s="7">
        <v>1</v>
      </c>
      <c r="B19" s="13">
        <v>2</v>
      </c>
      <c r="C19" s="8">
        <v>3</v>
      </c>
      <c r="D19" s="8">
        <v>3</v>
      </c>
      <c r="E19" s="239">
        <v>4</v>
      </c>
      <c r="F19" s="240"/>
      <c r="G19" s="257"/>
      <c r="H19" s="239">
        <v>5</v>
      </c>
      <c r="I19" s="240"/>
      <c r="J19" s="257"/>
      <c r="K19" s="7">
        <v>6</v>
      </c>
      <c r="L19" s="7">
        <v>6</v>
      </c>
      <c r="M19" s="7">
        <v>6</v>
      </c>
      <c r="N19" s="7">
        <v>6</v>
      </c>
      <c r="O19" s="8">
        <v>7</v>
      </c>
      <c r="P19" s="442">
        <v>8</v>
      </c>
      <c r="Q19" s="443"/>
      <c r="R19" s="8">
        <v>9</v>
      </c>
      <c r="S19" s="8">
        <v>10</v>
      </c>
      <c r="T19" s="8">
        <v>11</v>
      </c>
      <c r="U19" s="8">
        <v>12</v>
      </c>
    </row>
    <row r="20" spans="1:21" ht="23.25" customHeight="1" thickBot="1">
      <c r="A20" s="405" t="s">
        <v>75</v>
      </c>
      <c r="B20" s="436"/>
      <c r="C20" s="438" t="s">
        <v>76</v>
      </c>
      <c r="D20" s="440">
        <v>0.5</v>
      </c>
      <c r="E20" s="412">
        <v>975</v>
      </c>
      <c r="F20" s="413"/>
      <c r="G20" s="413"/>
      <c r="H20" s="413"/>
      <c r="I20" s="413"/>
      <c r="J20" s="414"/>
      <c r="K20" s="176"/>
      <c r="L20" s="176"/>
      <c r="M20" s="176"/>
      <c r="N20" s="176">
        <v>0.1</v>
      </c>
      <c r="O20" s="176">
        <v>0.15</v>
      </c>
      <c r="P20" s="418"/>
      <c r="Q20" s="419"/>
      <c r="R20" s="191">
        <v>0.25</v>
      </c>
      <c r="S20" s="410">
        <f>(E20+N21+O21+R21)*30%</f>
        <v>438.75</v>
      </c>
      <c r="T20" s="410">
        <f>(E20+N21+O21+R21)*30%</f>
        <v>438.75</v>
      </c>
      <c r="U20" s="410">
        <f>E20+N21+O21+R21+S20+T20</f>
        <v>2340</v>
      </c>
    </row>
    <row r="21" spans="1:21" ht="84.75" customHeight="1" thickBot="1">
      <c r="A21" s="406"/>
      <c r="B21" s="437"/>
      <c r="C21" s="439"/>
      <c r="D21" s="441"/>
      <c r="E21" s="415"/>
      <c r="F21" s="416"/>
      <c r="G21" s="416"/>
      <c r="H21" s="416"/>
      <c r="I21" s="416"/>
      <c r="J21" s="417"/>
      <c r="K21" s="177"/>
      <c r="L21" s="177"/>
      <c r="M21" s="177"/>
      <c r="N21" s="179">
        <f>E20*N20</f>
        <v>97.5</v>
      </c>
      <c r="O21" s="178">
        <f>E20*O20</f>
        <v>146.25</v>
      </c>
      <c r="P21" s="415"/>
      <c r="Q21" s="417"/>
      <c r="R21" s="190">
        <f>E20*R20</f>
        <v>243.75</v>
      </c>
      <c r="S21" s="411"/>
      <c r="T21" s="411"/>
      <c r="U21" s="425"/>
    </row>
    <row r="22" spans="1:21" ht="14.25" customHeight="1" thickBot="1">
      <c r="A22" s="407"/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</row>
    <row r="23" spans="1:21" ht="22.5" customHeight="1">
      <c r="A23" s="15"/>
      <c r="B23" s="28" t="s">
        <v>18</v>
      </c>
      <c r="C23" s="67"/>
      <c r="D23" s="219" t="s">
        <v>17</v>
      </c>
      <c r="E23" s="220"/>
      <c r="F23" s="220"/>
      <c r="G23" s="221"/>
      <c r="H23" s="219" t="s">
        <v>16</v>
      </c>
      <c r="I23" s="220"/>
      <c r="J23" s="220"/>
      <c r="K23" s="220"/>
      <c r="L23" s="220"/>
      <c r="M23" s="220"/>
      <c r="N23" s="221"/>
      <c r="O23" s="219" t="s">
        <v>27</v>
      </c>
      <c r="P23" s="220"/>
      <c r="Q23" s="221"/>
      <c r="R23" s="27" t="s">
        <v>9</v>
      </c>
      <c r="S23" s="26" t="s">
        <v>13</v>
      </c>
      <c r="T23" s="26" t="s">
        <v>14</v>
      </c>
      <c r="U23" s="26" t="s">
        <v>15</v>
      </c>
    </row>
    <row r="24" spans="1:21" ht="77.25" customHeight="1" thickBot="1">
      <c r="A24" s="15"/>
      <c r="B24" s="107" t="s">
        <v>10</v>
      </c>
      <c r="C24" s="68"/>
      <c r="D24" s="335">
        <f>SUM(E20:H21)</f>
        <v>975</v>
      </c>
      <c r="E24" s="336"/>
      <c r="F24" s="336"/>
      <c r="G24" s="337"/>
      <c r="H24" s="335">
        <f>SUM(N21:N21)</f>
        <v>97.5</v>
      </c>
      <c r="I24" s="336"/>
      <c r="J24" s="336"/>
      <c r="K24" s="336"/>
      <c r="L24" s="336"/>
      <c r="M24" s="336"/>
      <c r="N24" s="337"/>
      <c r="O24" s="433">
        <f>O21</f>
        <v>146.25</v>
      </c>
      <c r="P24" s="434"/>
      <c r="Q24" s="435"/>
      <c r="R24" s="135">
        <f>R21</f>
        <v>243.75</v>
      </c>
      <c r="S24" s="135">
        <f>SUM(S20:S21)</f>
        <v>438.75</v>
      </c>
      <c r="T24" s="135">
        <f>SUM(T20:T21)</f>
        <v>438.75</v>
      </c>
      <c r="U24" s="135">
        <f>SUM(U20:U21)</f>
        <v>2340</v>
      </c>
    </row>
    <row r="25" spans="1:21" ht="17.25" customHeight="1" thickBot="1">
      <c r="A25" s="409" t="s">
        <v>19</v>
      </c>
      <c r="B25" s="409"/>
      <c r="C25" s="409"/>
      <c r="D25" s="103"/>
      <c r="E25" s="36"/>
      <c r="F25" s="36"/>
      <c r="G25" s="36"/>
      <c r="H25" s="408">
        <f>PRODUCT(U24,12)</f>
        <v>28080</v>
      </c>
      <c r="I25" s="408"/>
      <c r="J25" s="408"/>
      <c r="K25" s="408"/>
      <c r="L25" s="408"/>
      <c r="M25" s="408"/>
      <c r="N25" s="408"/>
      <c r="O25" s="408"/>
      <c r="P25" s="29"/>
      <c r="Q25" s="29"/>
      <c r="R25" s="24"/>
      <c r="S25" s="24"/>
      <c r="T25" s="24"/>
      <c r="U25" s="25"/>
    </row>
    <row r="26" spans="1:21" ht="14.25" customHeight="1">
      <c r="A26" s="206" t="s">
        <v>21</v>
      </c>
      <c r="B26" s="206"/>
      <c r="C26" s="206"/>
      <c r="D26" s="104"/>
      <c r="E26" s="30"/>
      <c r="F26" s="30"/>
      <c r="G26" s="30"/>
      <c r="H26" s="408"/>
      <c r="I26" s="408"/>
      <c r="J26" s="408"/>
      <c r="K26" s="408"/>
      <c r="L26" s="408"/>
      <c r="M26" s="408"/>
      <c r="N26" s="408"/>
      <c r="O26" s="408"/>
      <c r="P26" s="30"/>
      <c r="Q26" s="30"/>
      <c r="R26" s="24"/>
      <c r="S26" s="24"/>
      <c r="T26" s="395" t="s">
        <v>26</v>
      </c>
      <c r="U26" s="396"/>
    </row>
    <row r="27" spans="1:21" ht="19.5" customHeight="1" thickBot="1">
      <c r="A27" s="104"/>
      <c r="B27" s="206" t="s">
        <v>88</v>
      </c>
      <c r="C27" s="206"/>
      <c r="D27" s="104"/>
      <c r="E27" s="22"/>
      <c r="F27" s="22"/>
      <c r="G27" s="22"/>
      <c r="H27" s="426">
        <f>T27</f>
        <v>28080</v>
      </c>
      <c r="I27" s="426"/>
      <c r="J27" s="426"/>
      <c r="K27" s="426"/>
      <c r="L27" s="426"/>
      <c r="M27" s="426"/>
      <c r="N27" s="426"/>
      <c r="O27" s="426"/>
      <c r="P27" s="22"/>
      <c r="Q27" s="22"/>
      <c r="R27" s="24"/>
      <c r="S27" s="24"/>
      <c r="T27" s="424">
        <f>U24*12</f>
        <v>28080</v>
      </c>
      <c r="U27" s="424"/>
    </row>
    <row r="28" spans="1:21" ht="12.75" customHeight="1">
      <c r="A28" s="206"/>
      <c r="B28" s="206"/>
      <c r="C28" s="206"/>
      <c r="D28" s="206"/>
      <c r="E28" s="206"/>
      <c r="F28" s="206"/>
      <c r="G28" s="206"/>
      <c r="H28" s="206"/>
      <c r="I28" s="206"/>
      <c r="J28" s="24"/>
      <c r="K28" s="24"/>
      <c r="L28" s="24"/>
      <c r="M28" s="24"/>
      <c r="N28" s="24"/>
      <c r="O28" s="31"/>
      <c r="P28" s="24"/>
      <c r="Q28" s="24"/>
      <c r="R28" s="24"/>
      <c r="S28" s="24"/>
      <c r="T28" s="24"/>
      <c r="U28" s="25"/>
    </row>
    <row r="29" spans="1:21" ht="18" customHeight="1">
      <c r="A29" s="180" t="s">
        <v>90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>
        <f>H27*34.2%</f>
        <v>9603.36</v>
      </c>
      <c r="L29" s="181"/>
      <c r="M29" s="181"/>
      <c r="N29" s="420">
        <f>T27*30.2%</f>
        <v>8480.16</v>
      </c>
      <c r="O29" s="421"/>
      <c r="P29" s="421"/>
      <c r="Q29" s="421"/>
      <c r="R29" s="421"/>
      <c r="S29" s="421"/>
      <c r="T29" s="421"/>
      <c r="U29" s="167"/>
    </row>
    <row r="30" spans="1:21" ht="24" customHeight="1">
      <c r="A30" s="215" t="s">
        <v>49</v>
      </c>
      <c r="B30" s="215"/>
      <c r="C30" s="215"/>
      <c r="D30" s="215"/>
      <c r="E30" s="215"/>
      <c r="F30" s="215"/>
      <c r="G30" s="215"/>
      <c r="H30" s="215"/>
      <c r="I30" s="215"/>
      <c r="J30" s="139"/>
      <c r="K30" s="139"/>
      <c r="L30" s="139"/>
      <c r="M30" s="139"/>
      <c r="N30" s="139"/>
      <c r="O30" s="145" t="s">
        <v>50</v>
      </c>
      <c r="P30" s="139"/>
      <c r="Q30" s="24"/>
      <c r="R30" s="24"/>
      <c r="S30" s="24"/>
      <c r="T30" s="24"/>
      <c r="U30" s="25"/>
    </row>
    <row r="31" spans="1:21" ht="6.75" customHeight="1">
      <c r="A31" s="105"/>
      <c r="B31" s="94"/>
      <c r="C31" s="106"/>
      <c r="D31" s="106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102"/>
      <c r="T31" s="102"/>
      <c r="U31" s="25"/>
    </row>
  </sheetData>
  <sheetProtection/>
  <mergeCells count="60">
    <mergeCell ref="B2:N2"/>
    <mergeCell ref="O2:S2"/>
    <mergeCell ref="B3:Q3"/>
    <mergeCell ref="R3:S3"/>
    <mergeCell ref="R16:R18"/>
    <mergeCell ref="C14:C18"/>
    <mergeCell ref="A14:B14"/>
    <mergeCell ref="C4:G4"/>
    <mergeCell ref="Q4:R4"/>
    <mergeCell ref="C5:G5"/>
    <mergeCell ref="H5:O5"/>
    <mergeCell ref="Q5:S5"/>
    <mergeCell ref="U14:U18"/>
    <mergeCell ref="S14:S16"/>
    <mergeCell ref="T14:T18"/>
    <mergeCell ref="A15:A16"/>
    <mergeCell ref="A10:U10"/>
    <mergeCell ref="A11:U11"/>
    <mergeCell ref="A12:U12"/>
    <mergeCell ref="B15:B16"/>
    <mergeCell ref="O16:O18"/>
    <mergeCell ref="P16:Q18"/>
    <mergeCell ref="H24:N24"/>
    <mergeCell ref="O24:Q24"/>
    <mergeCell ref="B20:B21"/>
    <mergeCell ref="C20:C21"/>
    <mergeCell ref="D20:D21"/>
    <mergeCell ref="E19:G19"/>
    <mergeCell ref="H19:J19"/>
    <mergeCell ref="P19:Q19"/>
    <mergeCell ref="A30:I30"/>
    <mergeCell ref="N29:T29"/>
    <mergeCell ref="Q6:U6"/>
    <mergeCell ref="Q7:U7"/>
    <mergeCell ref="T9:U9"/>
    <mergeCell ref="T27:U27"/>
    <mergeCell ref="T20:T21"/>
    <mergeCell ref="U20:U21"/>
    <mergeCell ref="A13:U13"/>
    <mergeCell ref="H27:O27"/>
    <mergeCell ref="A25:C25"/>
    <mergeCell ref="H25:O25"/>
    <mergeCell ref="S20:S21"/>
    <mergeCell ref="A20:A21"/>
    <mergeCell ref="D24:G24"/>
    <mergeCell ref="A28:I28"/>
    <mergeCell ref="B27:C27"/>
    <mergeCell ref="E20:J21"/>
    <mergeCell ref="P20:Q20"/>
    <mergeCell ref="P21:Q21"/>
    <mergeCell ref="D14:D18"/>
    <mergeCell ref="E14:J18"/>
    <mergeCell ref="K14:R15"/>
    <mergeCell ref="T26:U26"/>
    <mergeCell ref="A22:U22"/>
    <mergeCell ref="D23:G23"/>
    <mergeCell ref="H23:N23"/>
    <mergeCell ref="O23:Q23"/>
    <mergeCell ref="A26:C26"/>
    <mergeCell ref="H26:O26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="60" zoomScalePageLayoutView="0" workbookViewId="0" topLeftCell="A1">
      <selection activeCell="P7" sqref="P7:U7"/>
    </sheetView>
  </sheetViews>
  <sheetFormatPr defaultColWidth="9.00390625" defaultRowHeight="12.75"/>
  <cols>
    <col min="1" max="1" width="7.75390625" style="11" customWidth="1"/>
    <col min="2" max="2" width="7.75390625" style="12" customWidth="1"/>
    <col min="3" max="3" width="7.875" style="0" customWidth="1"/>
    <col min="4" max="4" width="5.75390625" style="0" customWidth="1"/>
    <col min="5" max="5" width="3.25390625" style="0" customWidth="1"/>
    <col min="6" max="6" width="2.00390625" style="0" customWidth="1"/>
    <col min="7" max="7" width="1.00390625" style="0" customWidth="1"/>
    <col min="8" max="8" width="3.00390625" style="0" customWidth="1"/>
    <col min="9" max="9" width="2.125" style="0" hidden="1" customWidth="1"/>
    <col min="10" max="10" width="9.125" style="0" hidden="1" customWidth="1"/>
    <col min="11" max="11" width="8.75390625" style="0" customWidth="1"/>
    <col min="12" max="12" width="0.12890625" style="0" customWidth="1"/>
    <col min="13" max="13" width="7.25390625" style="0" hidden="1" customWidth="1"/>
    <col min="14" max="14" width="8.875" style="0" customWidth="1"/>
    <col min="15" max="15" width="6.375" style="0" customWidth="1"/>
    <col min="16" max="16" width="0.12890625" style="6" customWidth="1"/>
    <col min="17" max="17" width="5.125" style="6" customWidth="1"/>
    <col min="18" max="18" width="7.25390625" style="0" customWidth="1"/>
    <col min="19" max="19" width="11.00390625" style="0" customWidth="1"/>
    <col min="20" max="20" width="9.625" style="0" customWidth="1"/>
    <col min="21" max="21" width="10.25390625" style="0" customWidth="1"/>
  </cols>
  <sheetData>
    <row r="1" spans="1:21" ht="15" customHeight="1">
      <c r="A1" s="9"/>
      <c r="B1" s="17"/>
      <c r="C1" s="11"/>
      <c r="D1" s="11"/>
      <c r="E1" s="11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 t="s">
        <v>29</v>
      </c>
      <c r="U1" s="58"/>
    </row>
    <row r="2" spans="1:21" ht="12" customHeight="1">
      <c r="A2" s="10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8" t="s">
        <v>30</v>
      </c>
      <c r="P2" s="371"/>
      <c r="Q2" s="371"/>
      <c r="R2" s="371"/>
      <c r="S2" s="371"/>
      <c r="T2" s="60" t="s">
        <v>31</v>
      </c>
      <c r="U2" s="58"/>
    </row>
    <row r="3" spans="1:21" s="99" customFormat="1" ht="12.75">
      <c r="A3" s="96"/>
      <c r="B3" s="444" t="s">
        <v>51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 t="s">
        <v>32</v>
      </c>
      <c r="S3" s="444"/>
      <c r="T3" s="97"/>
      <c r="U3" s="98"/>
    </row>
    <row r="4" spans="1:21" ht="15" customHeight="1">
      <c r="A4" s="9"/>
      <c r="B4" s="17"/>
      <c r="C4" s="317" t="s">
        <v>39</v>
      </c>
      <c r="D4" s="318"/>
      <c r="E4" s="318"/>
      <c r="F4" s="318"/>
      <c r="G4" s="319"/>
      <c r="H4" s="69" t="s">
        <v>40</v>
      </c>
      <c r="I4" s="70"/>
      <c r="J4" s="70"/>
      <c r="K4" s="71"/>
      <c r="L4" s="71"/>
      <c r="M4" s="71"/>
      <c r="N4" s="71"/>
      <c r="O4" s="59"/>
      <c r="P4" s="61"/>
      <c r="Q4" s="330"/>
      <c r="R4" s="330"/>
      <c r="S4" s="58"/>
      <c r="T4" s="58"/>
      <c r="U4" s="58"/>
    </row>
    <row r="5" spans="1:21" ht="8.25" customHeight="1">
      <c r="A5" s="10"/>
      <c r="B5" s="17"/>
      <c r="C5" s="321"/>
      <c r="D5" s="322"/>
      <c r="E5" s="322"/>
      <c r="F5" s="322"/>
      <c r="G5" s="323"/>
      <c r="H5" s="324"/>
      <c r="I5" s="325"/>
      <c r="J5" s="325"/>
      <c r="K5" s="325"/>
      <c r="L5" s="325"/>
      <c r="M5" s="325"/>
      <c r="N5" s="325"/>
      <c r="O5" s="326"/>
      <c r="P5" s="72"/>
      <c r="Q5" s="324" t="s">
        <v>33</v>
      </c>
      <c r="R5" s="325"/>
      <c r="S5" s="326"/>
      <c r="T5" s="58"/>
      <c r="U5" s="58"/>
    </row>
    <row r="6" spans="1:21" ht="39" customHeight="1">
      <c r="A6" s="9"/>
      <c r="B6" s="17"/>
      <c r="C6" s="11"/>
      <c r="D6" s="11"/>
      <c r="E6" s="11"/>
      <c r="F6" s="9"/>
      <c r="G6" s="17"/>
      <c r="H6" s="11"/>
      <c r="I6" s="11"/>
      <c r="J6" s="11"/>
      <c r="K6" s="468" t="s">
        <v>70</v>
      </c>
      <c r="L6" s="468"/>
      <c r="M6" s="468"/>
      <c r="N6" s="468"/>
      <c r="O6" s="468"/>
      <c r="P6" s="468"/>
      <c r="Q6" s="468"/>
      <c r="R6" s="468"/>
      <c r="S6" s="468"/>
      <c r="T6" s="468"/>
      <c r="U6" s="58"/>
    </row>
    <row r="7" spans="1:21" ht="15.75">
      <c r="A7" s="10"/>
      <c r="B7" s="17"/>
      <c r="C7" s="11"/>
      <c r="D7" s="11"/>
      <c r="E7" s="11"/>
      <c r="F7" s="161"/>
      <c r="G7" s="161"/>
      <c r="H7" s="161"/>
      <c r="I7" s="161"/>
      <c r="J7" s="161"/>
      <c r="K7" s="58"/>
      <c r="L7" s="58"/>
      <c r="M7" s="58"/>
      <c r="N7" s="58"/>
      <c r="O7" s="58"/>
      <c r="P7" s="58" t="s">
        <v>71</v>
      </c>
      <c r="Q7" s="423" t="s">
        <v>98</v>
      </c>
      <c r="R7" s="423"/>
      <c r="S7" s="423"/>
      <c r="T7" s="423"/>
      <c r="U7" s="423"/>
    </row>
    <row r="8" spans="1:21" ht="15.75" customHeight="1">
      <c r="A8" s="10"/>
      <c r="B8" s="17"/>
      <c r="C8" s="11"/>
      <c r="D8" s="11"/>
      <c r="E8" s="11"/>
      <c r="F8" s="161"/>
      <c r="G8" s="161"/>
      <c r="H8" s="161"/>
      <c r="I8" s="161"/>
      <c r="J8" s="161"/>
      <c r="K8" s="161"/>
      <c r="L8" s="161"/>
      <c r="M8" s="161"/>
      <c r="N8" s="161"/>
      <c r="O8" s="58"/>
      <c r="P8" s="58"/>
      <c r="Q8" s="469" t="s">
        <v>64</v>
      </c>
      <c r="R8" s="470"/>
      <c r="S8" s="470"/>
      <c r="T8" s="470"/>
      <c r="U8" s="470"/>
    </row>
    <row r="9" spans="1:21" ht="15.75" customHeight="1">
      <c r="A9" s="10"/>
      <c r="B9" s="17"/>
      <c r="C9" s="11"/>
      <c r="D9" s="11"/>
      <c r="E9" s="11"/>
      <c r="F9" s="161"/>
      <c r="G9" s="161"/>
      <c r="H9" s="161"/>
      <c r="I9" s="161"/>
      <c r="J9" s="161"/>
      <c r="K9" s="161"/>
      <c r="L9" s="161"/>
      <c r="M9" s="161"/>
      <c r="N9" s="161"/>
      <c r="O9" s="11"/>
      <c r="P9" s="11"/>
      <c r="Q9" s="471" t="s">
        <v>59</v>
      </c>
      <c r="R9" s="470"/>
      <c r="S9" s="470"/>
      <c r="T9" s="470"/>
      <c r="U9" s="470"/>
    </row>
    <row r="10" spans="1:22" ht="16.5">
      <c r="A10" s="309" t="s">
        <v>28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49"/>
    </row>
    <row r="11" spans="1:21" ht="14.25" customHeight="1" thickBot="1">
      <c r="A11" s="310" t="s">
        <v>89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</row>
    <row r="12" spans="1:21" ht="21.75" customHeight="1" hidden="1">
      <c r="A12" s="311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</row>
    <row r="13" spans="1:21" ht="24" hidden="1" thickBot="1">
      <c r="A13" s="312"/>
      <c r="B13" s="312"/>
      <c r="C13" s="312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</row>
    <row r="14" spans="1:21" s="12" customFormat="1" ht="26.25" customHeight="1">
      <c r="A14" s="378" t="s">
        <v>34</v>
      </c>
      <c r="B14" s="379"/>
      <c r="C14" s="278" t="s">
        <v>37</v>
      </c>
      <c r="D14" s="278" t="s">
        <v>38</v>
      </c>
      <c r="E14" s="300" t="s">
        <v>5</v>
      </c>
      <c r="F14" s="301"/>
      <c r="G14" s="301"/>
      <c r="H14" s="301"/>
      <c r="I14" s="301"/>
      <c r="J14" s="302"/>
      <c r="K14" s="358" t="s">
        <v>1</v>
      </c>
      <c r="L14" s="359"/>
      <c r="M14" s="359"/>
      <c r="N14" s="359"/>
      <c r="O14" s="359"/>
      <c r="P14" s="359"/>
      <c r="Q14" s="359"/>
      <c r="R14" s="360"/>
      <c r="S14" s="264" t="s">
        <v>11</v>
      </c>
      <c r="T14" s="264" t="s">
        <v>2</v>
      </c>
      <c r="U14" s="264" t="s">
        <v>3</v>
      </c>
    </row>
    <row r="15" spans="1:21" s="12" customFormat="1" ht="15.75" customHeight="1" thickBot="1">
      <c r="A15" s="373" t="s">
        <v>35</v>
      </c>
      <c r="B15" s="289" t="s">
        <v>36</v>
      </c>
      <c r="C15" s="282"/>
      <c r="D15" s="282"/>
      <c r="E15" s="303"/>
      <c r="F15" s="304"/>
      <c r="G15" s="304"/>
      <c r="H15" s="304"/>
      <c r="I15" s="304"/>
      <c r="J15" s="305"/>
      <c r="K15" s="467"/>
      <c r="L15" s="363"/>
      <c r="M15" s="363"/>
      <c r="N15" s="363"/>
      <c r="O15" s="363"/>
      <c r="P15" s="363"/>
      <c r="Q15" s="363"/>
      <c r="R15" s="364"/>
      <c r="S15" s="265"/>
      <c r="T15" s="265"/>
      <c r="U15" s="265"/>
    </row>
    <row r="16" spans="1:23" s="12" customFormat="1" ht="98.25" customHeight="1" thickBot="1">
      <c r="A16" s="374"/>
      <c r="B16" s="290"/>
      <c r="C16" s="282"/>
      <c r="D16" s="282"/>
      <c r="E16" s="303"/>
      <c r="F16" s="304"/>
      <c r="G16" s="304"/>
      <c r="H16" s="304"/>
      <c r="I16" s="304"/>
      <c r="J16" s="305"/>
      <c r="K16" s="151" t="s">
        <v>77</v>
      </c>
      <c r="L16" s="151" t="s">
        <v>52</v>
      </c>
      <c r="M16" s="151"/>
      <c r="N16" s="151" t="s">
        <v>16</v>
      </c>
      <c r="O16" s="267" t="s">
        <v>8</v>
      </c>
      <c r="P16" s="270" t="s">
        <v>25</v>
      </c>
      <c r="Q16" s="428"/>
      <c r="R16" s="267" t="s">
        <v>9</v>
      </c>
      <c r="S16" s="265"/>
      <c r="T16" s="265"/>
      <c r="U16" s="265"/>
      <c r="W16" s="152"/>
    </row>
    <row r="17" spans="1:21" ht="50.25" customHeight="1" hidden="1">
      <c r="A17" s="62"/>
      <c r="B17" s="63"/>
      <c r="C17" s="282"/>
      <c r="D17" s="282"/>
      <c r="E17" s="303"/>
      <c r="F17" s="304"/>
      <c r="G17" s="304"/>
      <c r="H17" s="304"/>
      <c r="I17" s="304"/>
      <c r="J17" s="305"/>
      <c r="K17" s="2" t="s">
        <v>6</v>
      </c>
      <c r="L17" s="2" t="s">
        <v>6</v>
      </c>
      <c r="M17" s="2" t="s">
        <v>6</v>
      </c>
      <c r="N17" s="2" t="s">
        <v>6</v>
      </c>
      <c r="O17" s="427"/>
      <c r="P17" s="429"/>
      <c r="Q17" s="430"/>
      <c r="R17" s="427"/>
      <c r="S17" s="3"/>
      <c r="T17" s="265"/>
      <c r="U17" s="265"/>
    </row>
    <row r="18" spans="1:21" ht="21" customHeight="1" hidden="1">
      <c r="A18" s="64"/>
      <c r="B18" s="65"/>
      <c r="C18" s="283"/>
      <c r="D18" s="283"/>
      <c r="E18" s="306"/>
      <c r="F18" s="307"/>
      <c r="G18" s="307"/>
      <c r="H18" s="307"/>
      <c r="I18" s="307"/>
      <c r="J18" s="308"/>
      <c r="K18" s="4" t="s">
        <v>7</v>
      </c>
      <c r="L18" s="4" t="s">
        <v>7</v>
      </c>
      <c r="M18" s="4" t="s">
        <v>7</v>
      </c>
      <c r="N18" s="4" t="s">
        <v>7</v>
      </c>
      <c r="O18" s="356"/>
      <c r="P18" s="431"/>
      <c r="Q18" s="432"/>
      <c r="R18" s="356"/>
      <c r="S18" s="5"/>
      <c r="T18" s="266"/>
      <c r="U18" s="266"/>
    </row>
    <row r="19" spans="1:23" ht="10.5" customHeight="1" thickBot="1">
      <c r="A19" s="7">
        <v>1</v>
      </c>
      <c r="B19" s="13">
        <v>2</v>
      </c>
      <c r="C19" s="8">
        <v>3</v>
      </c>
      <c r="D19" s="8">
        <v>3</v>
      </c>
      <c r="E19" s="239">
        <v>4</v>
      </c>
      <c r="F19" s="240"/>
      <c r="G19" s="257"/>
      <c r="H19" s="239">
        <v>5</v>
      </c>
      <c r="I19" s="240"/>
      <c r="J19" s="257"/>
      <c r="K19" s="7">
        <v>6</v>
      </c>
      <c r="L19" s="7">
        <v>6</v>
      </c>
      <c r="M19" s="7">
        <v>6</v>
      </c>
      <c r="N19" s="7">
        <v>6</v>
      </c>
      <c r="O19" s="8">
        <v>7</v>
      </c>
      <c r="P19" s="442">
        <v>8</v>
      </c>
      <c r="Q19" s="443"/>
      <c r="R19" s="8">
        <v>9</v>
      </c>
      <c r="S19" s="8">
        <v>10</v>
      </c>
      <c r="T19" s="8">
        <v>11</v>
      </c>
      <c r="U19" s="8">
        <v>12</v>
      </c>
      <c r="W19" s="76"/>
    </row>
    <row r="20" spans="1:23" s="12" customFormat="1" ht="22.5" customHeight="1" thickBot="1">
      <c r="A20" s="461" t="s">
        <v>75</v>
      </c>
      <c r="B20" s="244"/>
      <c r="C20" s="463" t="s">
        <v>79</v>
      </c>
      <c r="D20" s="465">
        <v>0.75</v>
      </c>
      <c r="E20" s="387">
        <v>2028</v>
      </c>
      <c r="F20" s="391"/>
      <c r="G20" s="391"/>
      <c r="H20" s="391"/>
      <c r="I20" s="391"/>
      <c r="J20" s="388"/>
      <c r="K20" s="124">
        <v>0.25</v>
      </c>
      <c r="L20" s="124"/>
      <c r="M20" s="124"/>
      <c r="N20" s="124">
        <v>0.4</v>
      </c>
      <c r="O20" s="124">
        <v>0.15</v>
      </c>
      <c r="P20" s="459"/>
      <c r="Q20" s="460"/>
      <c r="R20" s="385"/>
      <c r="S20" s="355">
        <f>SUM(E20,K21,L21,M21,N21,O21,R20)*30%</f>
        <v>1095.12</v>
      </c>
      <c r="T20" s="355">
        <f>CHOOSE(1,S20)</f>
        <v>1095.12</v>
      </c>
      <c r="U20" s="355">
        <f>SUM(E20,K21,L21,M21,N21,O21,R20,S20,T20)</f>
        <v>5840.639999999999</v>
      </c>
      <c r="W20" s="150"/>
    </row>
    <row r="21" spans="1:21" s="12" customFormat="1" ht="60.75" customHeight="1" thickBot="1">
      <c r="A21" s="462"/>
      <c r="B21" s="245"/>
      <c r="C21" s="464"/>
      <c r="D21" s="466"/>
      <c r="E21" s="389"/>
      <c r="F21" s="458"/>
      <c r="G21" s="458"/>
      <c r="H21" s="458"/>
      <c r="I21" s="458"/>
      <c r="J21" s="390"/>
      <c r="K21" s="112">
        <f>E20*K20</f>
        <v>507</v>
      </c>
      <c r="L21" s="113">
        <f>PRODUCT(E20,0%)</f>
        <v>0</v>
      </c>
      <c r="M21" s="113">
        <f>PRODUCT(E20,0%)</f>
        <v>0</v>
      </c>
      <c r="N21" s="114">
        <f>E20*N20</f>
        <v>811.2</v>
      </c>
      <c r="O21" s="115">
        <f>E20*15%</f>
        <v>304.2</v>
      </c>
      <c r="P21" s="389"/>
      <c r="Q21" s="390"/>
      <c r="R21" s="386"/>
      <c r="S21" s="357"/>
      <c r="T21" s="357"/>
      <c r="U21" s="386"/>
    </row>
    <row r="22" spans="1:21" s="12" customFormat="1" ht="45" customHeight="1" thickBot="1">
      <c r="A22" s="175"/>
      <c r="B22" s="182"/>
      <c r="C22" s="188"/>
      <c r="D22" s="183"/>
      <c r="E22" s="184"/>
      <c r="F22" s="184"/>
      <c r="G22" s="184"/>
      <c r="H22" s="184"/>
      <c r="I22" s="184"/>
      <c r="J22" s="184"/>
      <c r="K22" s="185"/>
      <c r="L22" s="186"/>
      <c r="M22" s="186"/>
      <c r="N22" s="174"/>
      <c r="O22" s="184"/>
      <c r="P22" s="184"/>
      <c r="Q22" s="184"/>
      <c r="R22" s="184"/>
      <c r="S22" s="187"/>
      <c r="T22" s="187"/>
      <c r="U22" s="184"/>
    </row>
    <row r="23" spans="1:21" ht="22.5" customHeight="1">
      <c r="A23" s="15"/>
      <c r="B23" s="28" t="s">
        <v>18</v>
      </c>
      <c r="C23" s="67"/>
      <c r="D23" s="219" t="s">
        <v>17</v>
      </c>
      <c r="E23" s="220"/>
      <c r="F23" s="220"/>
      <c r="G23" s="221"/>
      <c r="H23" s="219" t="str">
        <f>N16</f>
        <v>сложность</v>
      </c>
      <c r="I23" s="220"/>
      <c r="J23" s="220"/>
      <c r="K23" s="220"/>
      <c r="L23" s="220"/>
      <c r="M23" s="220"/>
      <c r="N23" s="221"/>
      <c r="O23" s="219" t="s">
        <v>27</v>
      </c>
      <c r="P23" s="220"/>
      <c r="Q23" s="221"/>
      <c r="R23" s="27" t="s">
        <v>9</v>
      </c>
      <c r="S23" s="26" t="s">
        <v>13</v>
      </c>
      <c r="T23" s="26" t="s">
        <v>14</v>
      </c>
      <c r="U23" s="26" t="s">
        <v>15</v>
      </c>
    </row>
    <row r="24" spans="1:21" s="146" customFormat="1" ht="75" customHeight="1" thickBot="1">
      <c r="A24" s="15"/>
      <c r="B24" s="147" t="s">
        <v>10</v>
      </c>
      <c r="C24" s="149"/>
      <c r="D24" s="447">
        <f>SUM(E20:H21)</f>
        <v>2028</v>
      </c>
      <c r="E24" s="448"/>
      <c r="F24" s="448"/>
      <c r="G24" s="449"/>
      <c r="H24" s="450">
        <f>SUM(N21)</f>
        <v>811.2</v>
      </c>
      <c r="I24" s="451"/>
      <c r="J24" s="451"/>
      <c r="K24" s="451"/>
      <c r="L24" s="451"/>
      <c r="M24" s="451"/>
      <c r="N24" s="452"/>
      <c r="O24" s="450">
        <f>SUM(O21)</f>
        <v>304.2</v>
      </c>
      <c r="P24" s="451"/>
      <c r="Q24" s="452"/>
      <c r="R24" s="148">
        <f>SUM(R20:R21)</f>
        <v>0</v>
      </c>
      <c r="S24" s="148">
        <f>SUM(S20:S21)</f>
        <v>1095.12</v>
      </c>
      <c r="T24" s="148">
        <f>SUM(T20:T21)</f>
        <v>1095.12</v>
      </c>
      <c r="U24" s="148">
        <f>SUM(U20:U21)</f>
        <v>5840.639999999999</v>
      </c>
    </row>
    <row r="25" spans="1:21" ht="23.25" customHeight="1">
      <c r="A25" s="409" t="s">
        <v>19</v>
      </c>
      <c r="B25" s="409"/>
      <c r="C25" s="409"/>
      <c r="D25" s="103"/>
      <c r="E25" s="36"/>
      <c r="F25" s="36"/>
      <c r="G25" s="36"/>
      <c r="H25" s="394">
        <f>PRODUCT(U24,12)</f>
        <v>70087.68</v>
      </c>
      <c r="I25" s="394"/>
      <c r="J25" s="394"/>
      <c r="K25" s="394"/>
      <c r="L25" s="394"/>
      <c r="M25" s="394"/>
      <c r="N25" s="394"/>
      <c r="O25" s="394"/>
      <c r="P25" s="29"/>
      <c r="Q25" s="29"/>
      <c r="R25" s="24"/>
      <c r="S25" s="24"/>
      <c r="T25" s="24"/>
      <c r="U25" s="25"/>
    </row>
    <row r="26" spans="1:21" ht="15" customHeight="1" thickBot="1">
      <c r="A26" s="456" t="s">
        <v>22</v>
      </c>
      <c r="B26" s="456"/>
      <c r="C26" s="456"/>
      <c r="D26" s="456"/>
      <c r="E26" s="30"/>
      <c r="F26" s="30"/>
      <c r="G26" s="30"/>
      <c r="H26" s="394"/>
      <c r="I26" s="394"/>
      <c r="J26" s="394"/>
      <c r="K26" s="394"/>
      <c r="L26" s="394"/>
      <c r="M26" s="394"/>
      <c r="N26" s="394"/>
      <c r="O26" s="394"/>
      <c r="P26" s="30"/>
      <c r="Q26" s="30"/>
      <c r="R26" s="24"/>
      <c r="S26" s="457"/>
      <c r="T26" s="457"/>
      <c r="U26" s="25"/>
    </row>
    <row r="27" spans="1:21" ht="13.5" customHeight="1">
      <c r="A27" s="206" t="s">
        <v>23</v>
      </c>
      <c r="B27" s="206"/>
      <c r="C27" s="206"/>
      <c r="D27" s="206"/>
      <c r="E27" s="30"/>
      <c r="F27" s="30"/>
      <c r="G27" s="30"/>
      <c r="H27" s="394"/>
      <c r="I27" s="394"/>
      <c r="J27" s="394"/>
      <c r="K27" s="394"/>
      <c r="L27" s="394"/>
      <c r="M27" s="394"/>
      <c r="N27" s="394"/>
      <c r="O27" s="394"/>
      <c r="P27" s="30"/>
      <c r="Q27" s="30"/>
      <c r="R27" s="24"/>
      <c r="S27" s="210" t="s">
        <v>26</v>
      </c>
      <c r="T27" s="211"/>
      <c r="U27" s="25"/>
    </row>
    <row r="28" spans="1:21" ht="12" customHeight="1">
      <c r="A28" s="104"/>
      <c r="B28" s="206" t="s">
        <v>80</v>
      </c>
      <c r="C28" s="206"/>
      <c r="D28" s="104"/>
      <c r="E28" s="89"/>
      <c r="F28" s="89"/>
      <c r="G28" s="89"/>
      <c r="H28" s="207">
        <f>SUM(H25:H27)</f>
        <v>70087.68</v>
      </c>
      <c r="I28" s="207"/>
      <c r="J28" s="207"/>
      <c r="K28" s="207"/>
      <c r="L28" s="207"/>
      <c r="M28" s="207"/>
      <c r="N28" s="207"/>
      <c r="O28" s="207"/>
      <c r="P28" s="89"/>
      <c r="Q28" s="89"/>
      <c r="R28" s="24"/>
      <c r="S28" s="454">
        <f>PRODUCT(U24,12)</f>
        <v>70087.68</v>
      </c>
      <c r="T28" s="455"/>
      <c r="U28" s="25"/>
    </row>
    <row r="29" spans="1:21" ht="12" customHeight="1">
      <c r="A29" s="446" t="s">
        <v>93</v>
      </c>
      <c r="B29" s="446"/>
      <c r="C29" s="446"/>
      <c r="D29" s="446"/>
      <c r="E29" s="446"/>
      <c r="F29" s="446"/>
      <c r="G29" s="446"/>
      <c r="H29" s="446"/>
      <c r="I29" s="446"/>
      <c r="J29" s="30"/>
      <c r="K29" s="453">
        <f>H28-34.2%</f>
        <v>70087.33799999999</v>
      </c>
      <c r="L29" s="453"/>
      <c r="M29" s="453"/>
      <c r="N29" s="453"/>
      <c r="O29" s="168"/>
      <c r="P29" s="168"/>
      <c r="Q29" s="168"/>
      <c r="R29" s="168"/>
      <c r="S29" s="30"/>
      <c r="T29" s="30"/>
      <c r="U29" s="108"/>
    </row>
    <row r="30" spans="1:21" ht="12" customHeight="1">
      <c r="A30" s="206" t="s">
        <v>49</v>
      </c>
      <c r="B30" s="206"/>
      <c r="C30" s="206"/>
      <c r="D30" s="206"/>
      <c r="E30" s="206"/>
      <c r="F30" s="206"/>
      <c r="G30" s="206"/>
      <c r="H30" s="206"/>
      <c r="I30" s="206"/>
      <c r="J30" s="24"/>
      <c r="K30" s="24"/>
      <c r="L30" s="24"/>
      <c r="M30" s="24"/>
      <c r="N30" s="24"/>
      <c r="O30" s="31" t="s">
        <v>50</v>
      </c>
      <c r="P30" s="24"/>
      <c r="Q30" s="24"/>
      <c r="R30" s="24"/>
      <c r="S30" s="24"/>
      <c r="T30" s="24"/>
      <c r="U30" s="25"/>
    </row>
    <row r="31" spans="1:21" ht="6.75" customHeight="1" hidden="1">
      <c r="A31" s="101"/>
      <c r="B31" s="88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102"/>
      <c r="T31" s="102"/>
      <c r="U31" s="25"/>
    </row>
  </sheetData>
  <sheetProtection/>
  <mergeCells count="64">
    <mergeCell ref="C4:G4"/>
    <mergeCell ref="Q4:R4"/>
    <mergeCell ref="C5:G5"/>
    <mergeCell ref="H5:O5"/>
    <mergeCell ref="Q5:S5"/>
    <mergeCell ref="B2:N2"/>
    <mergeCell ref="O2:S2"/>
    <mergeCell ref="B3:Q3"/>
    <mergeCell ref="R3:S3"/>
    <mergeCell ref="A10:U10"/>
    <mergeCell ref="A11:U11"/>
    <mergeCell ref="A12:U12"/>
    <mergeCell ref="A13:U13"/>
    <mergeCell ref="K6:T6"/>
    <mergeCell ref="Q8:U8"/>
    <mergeCell ref="Q9:U9"/>
    <mergeCell ref="Q7:U7"/>
    <mergeCell ref="T14:T18"/>
    <mergeCell ref="U14:U18"/>
    <mergeCell ref="O16:O18"/>
    <mergeCell ref="P16:Q18"/>
    <mergeCell ref="R16:R18"/>
    <mergeCell ref="A14:B14"/>
    <mergeCell ref="C14:C18"/>
    <mergeCell ref="D14:D18"/>
    <mergeCell ref="E14:J18"/>
    <mergeCell ref="A15:A16"/>
    <mergeCell ref="A20:A21"/>
    <mergeCell ref="B20:B21"/>
    <mergeCell ref="C20:C21"/>
    <mergeCell ref="D20:D21"/>
    <mergeCell ref="K14:R15"/>
    <mergeCell ref="S14:S16"/>
    <mergeCell ref="B15:B16"/>
    <mergeCell ref="U20:U21"/>
    <mergeCell ref="E19:G19"/>
    <mergeCell ref="H19:J19"/>
    <mergeCell ref="P19:Q19"/>
    <mergeCell ref="E20:J21"/>
    <mergeCell ref="P20:Q20"/>
    <mergeCell ref="P21:Q21"/>
    <mergeCell ref="D23:G23"/>
    <mergeCell ref="H23:N23"/>
    <mergeCell ref="O23:Q23"/>
    <mergeCell ref="R20:R21"/>
    <mergeCell ref="S20:S21"/>
    <mergeCell ref="T20:T21"/>
    <mergeCell ref="H27:O27"/>
    <mergeCell ref="H25:O25"/>
    <mergeCell ref="S27:T27"/>
    <mergeCell ref="S28:T28"/>
    <mergeCell ref="A26:D26"/>
    <mergeCell ref="H26:O26"/>
    <mergeCell ref="S26:T26"/>
    <mergeCell ref="A30:I30"/>
    <mergeCell ref="A29:I29"/>
    <mergeCell ref="D24:G24"/>
    <mergeCell ref="H24:N24"/>
    <mergeCell ref="K29:N29"/>
    <mergeCell ref="O24:Q24"/>
    <mergeCell ref="A25:C25"/>
    <mergeCell ref="A27:D27"/>
    <mergeCell ref="B28:C28"/>
    <mergeCell ref="H28:O28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6"/>
  <sheetViews>
    <sheetView view="pageBreakPreview" zoomScale="60" zoomScalePageLayoutView="0" workbookViewId="0" topLeftCell="A1">
      <selection activeCell="P7" sqref="P7:T7"/>
    </sheetView>
  </sheetViews>
  <sheetFormatPr defaultColWidth="9.00390625" defaultRowHeight="12.75"/>
  <cols>
    <col min="1" max="1" width="11.75390625" style="11" customWidth="1"/>
    <col min="2" max="2" width="7.75390625" style="12" customWidth="1"/>
    <col min="3" max="3" width="10.125" style="0" customWidth="1"/>
    <col min="4" max="4" width="8.875" style="0" customWidth="1"/>
    <col min="5" max="5" width="3.75390625" style="0" customWidth="1"/>
    <col min="6" max="6" width="2.00390625" style="0" customWidth="1"/>
    <col min="7" max="7" width="1.00390625" style="0" customWidth="1"/>
    <col min="8" max="8" width="3.00390625" style="0" customWidth="1"/>
    <col min="9" max="9" width="1.00390625" style="0" customWidth="1"/>
    <col min="10" max="10" width="9.125" style="0" hidden="1" customWidth="1"/>
    <col min="11" max="11" width="13.00390625" style="0" customWidth="1"/>
    <col min="13" max="13" width="7.00390625" style="0" customWidth="1"/>
    <col min="14" max="14" width="9.875" style="0" customWidth="1"/>
    <col min="15" max="15" width="6.375" style="0" hidden="1" customWidth="1"/>
    <col min="16" max="16" width="0.2421875" style="6" customWidth="1"/>
    <col min="17" max="17" width="9.00390625" style="6" hidden="1" customWidth="1"/>
    <col min="18" max="18" width="12.25390625" style="0" customWidth="1"/>
    <col min="19" max="19" width="11.375" style="0" customWidth="1"/>
    <col min="20" max="20" width="14.75390625" style="0" customWidth="1"/>
    <col min="21" max="21" width="13.125" style="0" customWidth="1"/>
    <col min="22" max="22" width="0.2421875" style="0" customWidth="1"/>
    <col min="23" max="24" width="9.125" style="0" hidden="1" customWidth="1"/>
  </cols>
  <sheetData>
    <row r="1" spans="1:21" ht="15" customHeight="1">
      <c r="A1" s="9"/>
      <c r="B1" s="17"/>
      <c r="C1" s="11"/>
      <c r="D1" s="11"/>
      <c r="E1" s="11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 t="s">
        <v>29</v>
      </c>
      <c r="U1" s="58"/>
    </row>
    <row r="2" spans="1:21" ht="12" customHeight="1">
      <c r="A2" s="10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8" t="s">
        <v>30</v>
      </c>
      <c r="P2" s="371"/>
      <c r="Q2" s="371"/>
      <c r="R2" s="371"/>
      <c r="S2" s="371"/>
      <c r="T2" s="60" t="s">
        <v>31</v>
      </c>
      <c r="U2" s="58"/>
    </row>
    <row r="3" spans="1:21" s="99" customFormat="1" ht="12.75">
      <c r="A3" s="96"/>
      <c r="B3" s="444" t="s">
        <v>51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 t="s">
        <v>32</v>
      </c>
      <c r="S3" s="444"/>
      <c r="T3" s="97"/>
      <c r="U3" s="98"/>
    </row>
    <row r="4" spans="1:21" ht="15" customHeight="1">
      <c r="A4" s="9"/>
      <c r="B4" s="17"/>
      <c r="C4" s="317" t="s">
        <v>39</v>
      </c>
      <c r="D4" s="318"/>
      <c r="E4" s="318"/>
      <c r="F4" s="318"/>
      <c r="G4" s="319"/>
      <c r="H4" s="69" t="s">
        <v>40</v>
      </c>
      <c r="I4" s="70"/>
      <c r="J4" s="70"/>
      <c r="K4" s="71"/>
      <c r="L4" s="71"/>
      <c r="M4" s="71"/>
      <c r="N4" s="71"/>
      <c r="O4" s="59"/>
      <c r="P4" s="61"/>
      <c r="Q4" s="330"/>
      <c r="R4" s="330"/>
      <c r="S4" s="58"/>
      <c r="T4" s="58"/>
      <c r="U4" s="58"/>
    </row>
    <row r="5" spans="1:21" ht="8.25" customHeight="1">
      <c r="A5" s="10"/>
      <c r="B5" s="17"/>
      <c r="C5" s="321"/>
      <c r="D5" s="322"/>
      <c r="E5" s="322"/>
      <c r="F5" s="322"/>
      <c r="G5" s="323"/>
      <c r="H5" s="324"/>
      <c r="I5" s="325"/>
      <c r="J5" s="325"/>
      <c r="K5" s="325"/>
      <c r="L5" s="325"/>
      <c r="M5" s="325"/>
      <c r="N5" s="325"/>
      <c r="O5" s="326"/>
      <c r="P5" s="72"/>
      <c r="Q5" s="324" t="s">
        <v>33</v>
      </c>
      <c r="R5" s="325"/>
      <c r="S5" s="326"/>
      <c r="T5" s="58"/>
      <c r="U5" s="58"/>
    </row>
    <row r="6" spans="1:21" ht="18.75">
      <c r="A6" s="9"/>
      <c r="B6" s="17"/>
      <c r="C6" s="11"/>
      <c r="D6" s="11"/>
      <c r="E6" s="11"/>
      <c r="F6" s="9"/>
      <c r="G6" s="17"/>
      <c r="H6" s="11"/>
      <c r="I6" s="11"/>
      <c r="J6" s="11"/>
      <c r="K6" s="497" t="s">
        <v>70</v>
      </c>
      <c r="L6" s="497"/>
      <c r="M6" s="497"/>
      <c r="N6" s="497"/>
      <c r="O6" s="497"/>
      <c r="P6" s="497"/>
      <c r="Q6" s="497"/>
      <c r="R6" s="497"/>
      <c r="S6" s="497"/>
      <c r="T6" s="497"/>
      <c r="U6" s="58"/>
    </row>
    <row r="7" spans="1:21" ht="15.75">
      <c r="A7" s="10"/>
      <c r="B7" s="17"/>
      <c r="C7" s="11"/>
      <c r="D7" s="11"/>
      <c r="E7" s="11"/>
      <c r="F7" s="161"/>
      <c r="G7" s="161"/>
      <c r="H7" s="161"/>
      <c r="I7" s="161"/>
      <c r="J7" s="161"/>
      <c r="K7" s="423"/>
      <c r="L7" s="423"/>
      <c r="M7" s="423"/>
      <c r="N7" s="423"/>
      <c r="O7" s="423"/>
      <c r="P7" s="423" t="s">
        <v>97</v>
      </c>
      <c r="Q7" s="423"/>
      <c r="R7" s="423"/>
      <c r="S7" s="423"/>
      <c r="T7" s="423"/>
      <c r="U7" s="58"/>
    </row>
    <row r="8" spans="1:21" ht="42" customHeight="1">
      <c r="A8" s="10"/>
      <c r="B8" s="17"/>
      <c r="C8" s="11"/>
      <c r="D8" s="11"/>
      <c r="E8" s="11"/>
      <c r="F8" s="161"/>
      <c r="G8" s="161"/>
      <c r="H8" s="161"/>
      <c r="I8" s="161"/>
      <c r="J8" s="161"/>
      <c r="K8" s="161"/>
      <c r="L8" s="161"/>
      <c r="M8" s="161"/>
      <c r="N8" s="161"/>
      <c r="O8" s="11"/>
      <c r="P8" s="11"/>
      <c r="R8" s="172"/>
      <c r="S8" s="172"/>
      <c r="T8" s="170" t="s">
        <v>65</v>
      </c>
      <c r="U8" s="172"/>
    </row>
    <row r="9" spans="1:21" ht="15.75" customHeight="1">
      <c r="A9" s="10"/>
      <c r="B9" s="17"/>
      <c r="C9" s="11"/>
      <c r="D9" s="11"/>
      <c r="E9" s="11"/>
      <c r="F9" s="161"/>
      <c r="G9" s="161"/>
      <c r="H9" s="161"/>
      <c r="I9" s="161"/>
      <c r="J9" s="161"/>
      <c r="K9" s="161"/>
      <c r="L9" s="161"/>
      <c r="M9" s="161"/>
      <c r="N9" s="161"/>
      <c r="O9" s="11"/>
      <c r="P9" s="11"/>
      <c r="R9" s="162"/>
      <c r="S9" s="162"/>
      <c r="T9" s="171" t="s">
        <v>59</v>
      </c>
      <c r="U9" s="162"/>
    </row>
    <row r="10" spans="1:21" ht="16.5">
      <c r="A10" s="309" t="s">
        <v>28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</row>
    <row r="11" spans="1:21" ht="14.25" customHeight="1" thickBot="1">
      <c r="A11" s="310" t="s">
        <v>89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</row>
    <row r="12" spans="1:21" ht="21.75" customHeight="1" hidden="1">
      <c r="A12" s="311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</row>
    <row r="13" spans="1:21" ht="24" hidden="1" thickBot="1">
      <c r="A13" s="312"/>
      <c r="B13" s="312"/>
      <c r="C13" s="312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</row>
    <row r="14" spans="1:21" ht="26.25" customHeight="1">
      <c r="A14" s="276" t="s">
        <v>34</v>
      </c>
      <c r="B14" s="445"/>
      <c r="C14" s="278" t="s">
        <v>37</v>
      </c>
      <c r="D14" s="278" t="s">
        <v>38</v>
      </c>
      <c r="E14" s="300" t="s">
        <v>5</v>
      </c>
      <c r="F14" s="301"/>
      <c r="G14" s="301"/>
      <c r="H14" s="301"/>
      <c r="I14" s="301"/>
      <c r="J14" s="302"/>
      <c r="K14" s="258" t="s">
        <v>1</v>
      </c>
      <c r="L14" s="259"/>
      <c r="M14" s="259"/>
      <c r="N14" s="259"/>
      <c r="O14" s="259"/>
      <c r="P14" s="259"/>
      <c r="Q14" s="259"/>
      <c r="R14" s="260"/>
      <c r="S14" s="264" t="s">
        <v>11</v>
      </c>
      <c r="T14" s="264" t="s">
        <v>2</v>
      </c>
      <c r="U14" s="264" t="s">
        <v>3</v>
      </c>
    </row>
    <row r="15" spans="1:21" ht="15.75" customHeight="1" thickBot="1">
      <c r="A15" s="287" t="s">
        <v>35</v>
      </c>
      <c r="B15" s="289" t="s">
        <v>36</v>
      </c>
      <c r="C15" s="282"/>
      <c r="D15" s="282"/>
      <c r="E15" s="303"/>
      <c r="F15" s="304"/>
      <c r="G15" s="304"/>
      <c r="H15" s="304"/>
      <c r="I15" s="304"/>
      <c r="J15" s="305"/>
      <c r="K15" s="261"/>
      <c r="L15" s="262"/>
      <c r="M15" s="262"/>
      <c r="N15" s="262"/>
      <c r="O15" s="262"/>
      <c r="P15" s="262"/>
      <c r="Q15" s="262"/>
      <c r="R15" s="263"/>
      <c r="S15" s="265"/>
      <c r="T15" s="265"/>
      <c r="U15" s="265"/>
    </row>
    <row r="16" spans="1:21" ht="84" customHeight="1" thickBot="1">
      <c r="A16" s="288"/>
      <c r="B16" s="290"/>
      <c r="C16" s="282"/>
      <c r="D16" s="282"/>
      <c r="E16" s="303"/>
      <c r="F16" s="304"/>
      <c r="G16" s="304"/>
      <c r="H16" s="304"/>
      <c r="I16" s="304"/>
      <c r="J16" s="305"/>
      <c r="K16" s="16" t="s">
        <v>77</v>
      </c>
      <c r="L16" s="16" t="s">
        <v>16</v>
      </c>
      <c r="M16" s="16" t="s">
        <v>60</v>
      </c>
      <c r="N16" s="16" t="s">
        <v>81</v>
      </c>
      <c r="O16" s="267" t="s">
        <v>8</v>
      </c>
      <c r="P16" s="270" t="s">
        <v>25</v>
      </c>
      <c r="Q16" s="428"/>
      <c r="R16" s="267" t="s">
        <v>61</v>
      </c>
      <c r="S16" s="265"/>
      <c r="T16" s="265"/>
      <c r="U16" s="265"/>
    </row>
    <row r="17" spans="1:21" ht="50.25" customHeight="1" hidden="1">
      <c r="A17" s="62"/>
      <c r="B17" s="63"/>
      <c r="C17" s="282"/>
      <c r="D17" s="282"/>
      <c r="E17" s="303"/>
      <c r="F17" s="304"/>
      <c r="G17" s="304"/>
      <c r="H17" s="304"/>
      <c r="I17" s="304"/>
      <c r="J17" s="305"/>
      <c r="K17" s="2" t="s">
        <v>6</v>
      </c>
      <c r="L17" s="2" t="s">
        <v>6</v>
      </c>
      <c r="M17" s="2" t="s">
        <v>6</v>
      </c>
      <c r="N17" s="2" t="s">
        <v>6</v>
      </c>
      <c r="O17" s="427"/>
      <c r="P17" s="429"/>
      <c r="Q17" s="430"/>
      <c r="R17" s="427"/>
      <c r="S17" s="3"/>
      <c r="T17" s="265"/>
      <c r="U17" s="265"/>
    </row>
    <row r="18" spans="1:21" ht="21" customHeight="1" hidden="1">
      <c r="A18" s="64"/>
      <c r="B18" s="65"/>
      <c r="C18" s="283"/>
      <c r="D18" s="283"/>
      <c r="E18" s="306"/>
      <c r="F18" s="307"/>
      <c r="G18" s="307"/>
      <c r="H18" s="307"/>
      <c r="I18" s="307"/>
      <c r="J18" s="308"/>
      <c r="K18" s="4" t="s">
        <v>7</v>
      </c>
      <c r="L18" s="4" t="s">
        <v>7</v>
      </c>
      <c r="M18" s="4" t="s">
        <v>7</v>
      </c>
      <c r="N18" s="4" t="s">
        <v>7</v>
      </c>
      <c r="O18" s="356"/>
      <c r="P18" s="431"/>
      <c r="Q18" s="432"/>
      <c r="R18" s="356"/>
      <c r="S18" s="5"/>
      <c r="T18" s="266"/>
      <c r="U18" s="266"/>
    </row>
    <row r="19" spans="1:21" ht="10.5" customHeight="1" thickBot="1">
      <c r="A19" s="7">
        <v>1</v>
      </c>
      <c r="B19" s="13">
        <v>2</v>
      </c>
      <c r="C19" s="8">
        <v>3</v>
      </c>
      <c r="D19" s="8">
        <v>3</v>
      </c>
      <c r="E19" s="239">
        <v>4</v>
      </c>
      <c r="F19" s="240"/>
      <c r="G19" s="257"/>
      <c r="H19" s="239">
        <v>5</v>
      </c>
      <c r="I19" s="240"/>
      <c r="J19" s="257"/>
      <c r="K19" s="7">
        <v>6</v>
      </c>
      <c r="L19" s="7">
        <v>6</v>
      </c>
      <c r="M19" s="7">
        <v>6</v>
      </c>
      <c r="N19" s="7">
        <v>6</v>
      </c>
      <c r="O19" s="8">
        <v>7</v>
      </c>
      <c r="P19" s="442">
        <v>8</v>
      </c>
      <c r="Q19" s="443"/>
      <c r="R19" s="8">
        <v>9</v>
      </c>
      <c r="S19" s="8">
        <v>10</v>
      </c>
      <c r="T19" s="8">
        <v>11</v>
      </c>
      <c r="U19" s="8">
        <v>12</v>
      </c>
    </row>
    <row r="20" spans="1:21" ht="28.5" customHeight="1" thickBot="1">
      <c r="A20" s="487" t="s">
        <v>82</v>
      </c>
      <c r="B20" s="489"/>
      <c r="C20" s="491" t="s">
        <v>91</v>
      </c>
      <c r="D20" s="493">
        <v>0.5</v>
      </c>
      <c r="E20" s="248">
        <v>1353</v>
      </c>
      <c r="F20" s="249"/>
      <c r="G20" s="249"/>
      <c r="H20" s="249"/>
      <c r="I20" s="249"/>
      <c r="J20" s="250"/>
      <c r="K20" s="100">
        <v>0.25</v>
      </c>
      <c r="L20" s="100">
        <v>0.6</v>
      </c>
      <c r="M20" s="100"/>
      <c r="N20" s="100">
        <v>0.15</v>
      </c>
      <c r="O20" s="100">
        <v>0</v>
      </c>
      <c r="P20" s="495"/>
      <c r="Q20" s="496"/>
      <c r="R20" s="231"/>
      <c r="S20" s="255">
        <f>SUM(E20,K21,L21,M21,N21,O21,R20)*30%</f>
        <v>811.8</v>
      </c>
      <c r="T20" s="255">
        <f>CHOOSE(1,S20)</f>
        <v>811.8</v>
      </c>
      <c r="U20" s="255">
        <f>SUM(E20,K21,L21,M21,N21,O21,R20,S20,T20)</f>
        <v>4329.6</v>
      </c>
    </row>
    <row r="21" spans="1:21" s="12" customFormat="1" ht="69" customHeight="1" thickBot="1">
      <c r="A21" s="488"/>
      <c r="B21" s="490"/>
      <c r="C21" s="492"/>
      <c r="D21" s="494"/>
      <c r="E21" s="251"/>
      <c r="F21" s="252"/>
      <c r="G21" s="252"/>
      <c r="H21" s="252"/>
      <c r="I21" s="252"/>
      <c r="J21" s="253"/>
      <c r="K21" s="112">
        <f>E20*K20</f>
        <v>338.25</v>
      </c>
      <c r="L21" s="113">
        <f>E20*L20</f>
        <v>811.8</v>
      </c>
      <c r="M21" s="113">
        <f>PRODUCT(E20,0%)</f>
        <v>0</v>
      </c>
      <c r="N21" s="114">
        <f>E20*N20</f>
        <v>202.95</v>
      </c>
      <c r="O21" s="115">
        <v>0</v>
      </c>
      <c r="P21" s="389"/>
      <c r="Q21" s="390"/>
      <c r="R21" s="232"/>
      <c r="S21" s="486"/>
      <c r="T21" s="486"/>
      <c r="U21" s="232"/>
    </row>
    <row r="22" spans="1:21" s="12" customFormat="1" ht="0.75" customHeight="1" hidden="1">
      <c r="A22" s="116" t="s">
        <v>48</v>
      </c>
      <c r="B22" s="117"/>
      <c r="C22" s="118"/>
      <c r="D22" s="119"/>
      <c r="E22" s="120"/>
      <c r="F22" s="121"/>
      <c r="G22" s="122"/>
      <c r="H22" s="120"/>
      <c r="I22" s="121"/>
      <c r="J22" s="122"/>
      <c r="K22" s="123"/>
      <c r="L22" s="123"/>
      <c r="M22" s="123"/>
      <c r="N22" s="123"/>
      <c r="O22" s="123"/>
      <c r="R22" s="123"/>
      <c r="S22" s="123"/>
      <c r="U22" s="123"/>
    </row>
    <row r="23" spans="1:21" s="12" customFormat="1" ht="23.25" customHeight="1" thickBot="1">
      <c r="A23" s="461" t="s">
        <v>82</v>
      </c>
      <c r="B23" s="244"/>
      <c r="C23" s="463" t="s">
        <v>76</v>
      </c>
      <c r="D23" s="244">
        <v>0.5</v>
      </c>
      <c r="E23" s="387">
        <v>975</v>
      </c>
      <c r="F23" s="391"/>
      <c r="G23" s="391"/>
      <c r="H23" s="391"/>
      <c r="I23" s="391"/>
      <c r="J23" s="388"/>
      <c r="K23" s="124">
        <v>0.25</v>
      </c>
      <c r="L23" s="124">
        <v>0.1</v>
      </c>
      <c r="M23" s="124"/>
      <c r="N23" s="124">
        <v>0.15</v>
      </c>
      <c r="O23" s="124"/>
      <c r="P23" s="459"/>
      <c r="Q23" s="460"/>
      <c r="R23" s="385"/>
      <c r="S23" s="385">
        <f>SUM(E23,L24,N24,K24,)*30%</f>
        <v>438.75</v>
      </c>
      <c r="T23" s="355">
        <f>CHOOSE(1,S23)</f>
        <v>438.75</v>
      </c>
      <c r="U23" s="355">
        <f>E23+K24+N24+S23+L24+T23</f>
        <v>2340</v>
      </c>
    </row>
    <row r="24" spans="1:21" s="12" customFormat="1" ht="51.75" customHeight="1" thickBot="1">
      <c r="A24" s="462"/>
      <c r="B24" s="245"/>
      <c r="C24" s="464"/>
      <c r="D24" s="245"/>
      <c r="E24" s="389"/>
      <c r="F24" s="458"/>
      <c r="G24" s="458"/>
      <c r="H24" s="458"/>
      <c r="I24" s="458"/>
      <c r="J24" s="390"/>
      <c r="K24" s="192">
        <f>E23*K23</f>
        <v>243.75</v>
      </c>
      <c r="L24" s="193">
        <f>E23*L23</f>
        <v>97.5</v>
      </c>
      <c r="M24" s="193"/>
      <c r="N24" s="114">
        <f>E23*N23</f>
        <v>146.25</v>
      </c>
      <c r="O24" s="115"/>
      <c r="P24" s="389"/>
      <c r="Q24" s="390"/>
      <c r="R24" s="386"/>
      <c r="S24" s="386"/>
      <c r="T24" s="357"/>
      <c r="U24" s="386"/>
    </row>
    <row r="25" spans="1:21" s="12" customFormat="1" ht="23.25" customHeight="1" thickBot="1">
      <c r="A25" s="461" t="s">
        <v>82</v>
      </c>
      <c r="B25" s="244"/>
      <c r="C25" s="463" t="s">
        <v>83</v>
      </c>
      <c r="D25" s="244">
        <v>1.5</v>
      </c>
      <c r="E25" s="387">
        <v>1950</v>
      </c>
      <c r="F25" s="391"/>
      <c r="G25" s="391"/>
      <c r="H25" s="391"/>
      <c r="I25" s="391"/>
      <c r="J25" s="126"/>
      <c r="K25" s="127">
        <v>0.25</v>
      </c>
      <c r="L25" s="127"/>
      <c r="M25" s="127">
        <v>0.2</v>
      </c>
      <c r="N25" s="127"/>
      <c r="O25" s="124"/>
      <c r="P25" s="459"/>
      <c r="Q25" s="460"/>
      <c r="R25" s="128">
        <v>0.1</v>
      </c>
      <c r="S25" s="355">
        <f>(E26+K26+M26+R26)*30%</f>
        <v>1402.9109999999998</v>
      </c>
      <c r="T25" s="355">
        <f>CHOOSE(1,S25)</f>
        <v>1402.9109999999998</v>
      </c>
      <c r="U25" s="355">
        <f>E25+K26+M26+R26+S25+T25</f>
        <v>6507.192</v>
      </c>
    </row>
    <row r="26" spans="1:21" s="12" customFormat="1" ht="40.5" customHeight="1" thickBot="1">
      <c r="A26" s="462"/>
      <c r="B26" s="245"/>
      <c r="C26" s="464"/>
      <c r="D26" s="245"/>
      <c r="E26" s="389">
        <f>E25*D25</f>
        <v>2925</v>
      </c>
      <c r="F26" s="458"/>
      <c r="G26" s="458"/>
      <c r="H26" s="458"/>
      <c r="I26" s="458"/>
      <c r="J26" s="129"/>
      <c r="K26" s="130">
        <f>E26*K25</f>
        <v>731.25</v>
      </c>
      <c r="L26" s="193"/>
      <c r="M26" s="193">
        <f>E26*M25</f>
        <v>585</v>
      </c>
      <c r="N26" s="194">
        <f>PRODUCT(E25,0%)*3</f>
        <v>0</v>
      </c>
      <c r="O26" s="115"/>
      <c r="P26" s="389"/>
      <c r="Q26" s="390"/>
      <c r="R26" s="131">
        <v>435.12</v>
      </c>
      <c r="S26" s="357"/>
      <c r="T26" s="357"/>
      <c r="U26" s="386"/>
    </row>
    <row r="27" s="484" customFormat="1" ht="40.5" customHeight="1" thickBot="1"/>
    <row r="28" spans="1:21" s="12" customFormat="1" ht="41.25" customHeight="1">
      <c r="A28" s="20"/>
      <c r="B28" s="28" t="s">
        <v>18</v>
      </c>
      <c r="C28" s="132" t="s">
        <v>17</v>
      </c>
      <c r="D28" s="485" t="s">
        <v>54</v>
      </c>
      <c r="E28" s="485"/>
      <c r="F28" s="485"/>
      <c r="G28" s="485"/>
      <c r="H28" s="485" t="s">
        <v>16</v>
      </c>
      <c r="I28" s="485"/>
      <c r="J28" s="485"/>
      <c r="K28" s="485"/>
      <c r="L28" s="485"/>
      <c r="M28" s="485" t="s">
        <v>63</v>
      </c>
      <c r="N28" s="485"/>
      <c r="O28" s="332" t="s">
        <v>62</v>
      </c>
      <c r="P28" s="333"/>
      <c r="Q28" s="334"/>
      <c r="R28" s="133" t="s">
        <v>9</v>
      </c>
      <c r="S28" s="133" t="s">
        <v>13</v>
      </c>
      <c r="T28" s="133" t="s">
        <v>14</v>
      </c>
      <c r="U28" s="133" t="s">
        <v>15</v>
      </c>
    </row>
    <row r="29" spans="1:21" s="12" customFormat="1" ht="72" customHeight="1" thickBot="1">
      <c r="A29" s="20"/>
      <c r="B29" s="107" t="s">
        <v>10</v>
      </c>
      <c r="C29" s="134">
        <f>E20+E23+E25</f>
        <v>4278</v>
      </c>
      <c r="D29" s="482">
        <f>K21+K24+K26</f>
        <v>1313.25</v>
      </c>
      <c r="E29" s="482"/>
      <c r="F29" s="482"/>
      <c r="G29" s="482"/>
      <c r="H29" s="483">
        <f>N21+N24</f>
        <v>349.2</v>
      </c>
      <c r="I29" s="483"/>
      <c r="J29" s="483"/>
      <c r="K29" s="483"/>
      <c r="L29" s="483"/>
      <c r="M29" s="483">
        <f>M26</f>
        <v>585</v>
      </c>
      <c r="N29" s="483"/>
      <c r="O29" s="433">
        <f>L21</f>
        <v>811.8</v>
      </c>
      <c r="P29" s="434"/>
      <c r="Q29" s="435"/>
      <c r="R29" s="135">
        <f>R26</f>
        <v>435.12</v>
      </c>
      <c r="S29" s="135">
        <f>S20+S23+S25</f>
        <v>2653.461</v>
      </c>
      <c r="T29" s="135">
        <f>T20+T23+T25</f>
        <v>2653.461</v>
      </c>
      <c r="U29" s="135">
        <f>U20+U23+U25</f>
        <v>13176.792000000001</v>
      </c>
    </row>
    <row r="30" spans="1:21" s="12" customFormat="1" ht="17.25" customHeight="1">
      <c r="A30" s="480" t="s">
        <v>19</v>
      </c>
      <c r="B30" s="480"/>
      <c r="C30" s="480"/>
      <c r="D30" s="136"/>
      <c r="E30" s="137"/>
      <c r="F30" s="137"/>
      <c r="G30" s="137"/>
      <c r="H30" s="408">
        <f>S33</f>
        <v>125585.54400000001</v>
      </c>
      <c r="I30" s="408"/>
      <c r="J30" s="408"/>
      <c r="K30" s="408"/>
      <c r="L30" s="408"/>
      <c r="M30" s="408"/>
      <c r="N30" s="408"/>
      <c r="O30" s="408"/>
      <c r="P30" s="138"/>
      <c r="Q30" s="138"/>
      <c r="R30" s="139"/>
      <c r="S30" s="139"/>
      <c r="T30" s="139"/>
      <c r="U30" s="140"/>
    </row>
    <row r="31" spans="1:21" s="12" customFormat="1" ht="15" customHeight="1" thickBot="1">
      <c r="A31" s="481" t="s">
        <v>22</v>
      </c>
      <c r="B31" s="481"/>
      <c r="C31" s="481"/>
      <c r="D31" s="481"/>
      <c r="E31" s="141"/>
      <c r="F31" s="141"/>
      <c r="G31" s="141"/>
      <c r="H31" s="408"/>
      <c r="I31" s="408"/>
      <c r="J31" s="408"/>
      <c r="K31" s="408"/>
      <c r="L31" s="408"/>
      <c r="M31" s="408"/>
      <c r="N31" s="408"/>
      <c r="O31" s="408"/>
      <c r="P31" s="141"/>
      <c r="Q31" s="141"/>
      <c r="R31" s="139"/>
      <c r="S31" s="477"/>
      <c r="T31" s="477"/>
      <c r="U31" s="140"/>
    </row>
    <row r="32" spans="1:21" s="12" customFormat="1" ht="13.5" customHeight="1">
      <c r="A32" s="215" t="s">
        <v>23</v>
      </c>
      <c r="B32" s="215"/>
      <c r="C32" s="215"/>
      <c r="D32" s="215"/>
      <c r="E32" s="141"/>
      <c r="F32" s="141"/>
      <c r="G32" s="141"/>
      <c r="H32" s="408"/>
      <c r="I32" s="408"/>
      <c r="J32" s="408"/>
      <c r="K32" s="408"/>
      <c r="L32" s="408"/>
      <c r="M32" s="408"/>
      <c r="N32" s="408"/>
      <c r="O32" s="408"/>
      <c r="P32" s="141"/>
      <c r="Q32" s="141"/>
      <c r="R32" s="139"/>
      <c r="S32" s="478" t="s">
        <v>26</v>
      </c>
      <c r="T32" s="479"/>
      <c r="U32" s="140"/>
    </row>
    <row r="33" spans="1:21" s="12" customFormat="1" ht="12" customHeight="1">
      <c r="A33" s="142"/>
      <c r="B33" s="215" t="s">
        <v>78</v>
      </c>
      <c r="C33" s="215"/>
      <c r="D33" s="142"/>
      <c r="E33" s="143"/>
      <c r="F33" s="143"/>
      <c r="G33" s="143"/>
      <c r="H33" s="472">
        <f>SUM(H30:H32)</f>
        <v>125585.54400000001</v>
      </c>
      <c r="I33" s="472"/>
      <c r="J33" s="472"/>
      <c r="K33" s="472"/>
      <c r="L33" s="472"/>
      <c r="M33" s="472"/>
      <c r="N33" s="472"/>
      <c r="O33" s="472"/>
      <c r="P33" s="143"/>
      <c r="Q33" s="143"/>
      <c r="R33" s="139"/>
      <c r="S33" s="473">
        <f>(U25*7)+((U23+U20)*12)</f>
        <v>125585.54400000001</v>
      </c>
      <c r="T33" s="474"/>
      <c r="U33" s="140"/>
    </row>
    <row r="34" spans="1:21" s="12" customFormat="1" ht="12" customHeight="1">
      <c r="A34" s="475" t="s">
        <v>94</v>
      </c>
      <c r="B34" s="475"/>
      <c r="C34" s="475"/>
      <c r="D34" s="475"/>
      <c r="E34" s="475"/>
      <c r="F34" s="475"/>
      <c r="G34" s="475"/>
      <c r="H34" s="475"/>
      <c r="I34" s="475"/>
      <c r="J34" s="141"/>
      <c r="K34" s="476"/>
      <c r="L34" s="476"/>
      <c r="M34" s="476"/>
      <c r="N34" s="476"/>
      <c r="O34" s="476"/>
      <c r="P34" s="476"/>
      <c r="Q34" s="476"/>
      <c r="R34" s="476"/>
      <c r="S34" s="141"/>
      <c r="T34" s="141"/>
      <c r="U34" s="144"/>
    </row>
    <row r="35" spans="1:21" s="12" customFormat="1" ht="12" customHeight="1">
      <c r="A35" s="215" t="s">
        <v>49</v>
      </c>
      <c r="B35" s="215"/>
      <c r="C35" s="215"/>
      <c r="D35" s="215"/>
      <c r="E35" s="215"/>
      <c r="F35" s="215"/>
      <c r="G35" s="215"/>
      <c r="H35" s="215"/>
      <c r="I35" s="215"/>
      <c r="J35" s="139"/>
      <c r="K35" s="139"/>
      <c r="L35" s="139"/>
      <c r="M35" s="139"/>
      <c r="N35" s="139"/>
      <c r="O35" s="145" t="s">
        <v>50</v>
      </c>
      <c r="P35" s="139"/>
      <c r="Q35" s="139"/>
      <c r="R35" s="139"/>
      <c r="S35" s="139"/>
      <c r="T35" s="139"/>
      <c r="U35" s="140"/>
    </row>
    <row r="36" spans="1:21" ht="6.75" customHeight="1" hidden="1">
      <c r="A36" s="101"/>
      <c r="B36" s="88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102"/>
      <c r="T36" s="102"/>
      <c r="U36" s="25"/>
    </row>
  </sheetData>
  <sheetProtection/>
  <mergeCells count="88">
    <mergeCell ref="B2:N2"/>
    <mergeCell ref="O2:S2"/>
    <mergeCell ref="B3:Q3"/>
    <mergeCell ref="R3:S3"/>
    <mergeCell ref="K6:T6"/>
    <mergeCell ref="K7:O7"/>
    <mergeCell ref="P7:T7"/>
    <mergeCell ref="A10:U10"/>
    <mergeCell ref="C4:G4"/>
    <mergeCell ref="Q4:R4"/>
    <mergeCell ref="C5:G5"/>
    <mergeCell ref="H5:O5"/>
    <mergeCell ref="Q5:S5"/>
    <mergeCell ref="A11:U11"/>
    <mergeCell ref="A12:U12"/>
    <mergeCell ref="A13:U13"/>
    <mergeCell ref="A14:B14"/>
    <mergeCell ref="C14:C18"/>
    <mergeCell ref="D14:D18"/>
    <mergeCell ref="E14:J18"/>
    <mergeCell ref="K14:R15"/>
    <mergeCell ref="S14:S16"/>
    <mergeCell ref="T14:T18"/>
    <mergeCell ref="U14:U18"/>
    <mergeCell ref="A15:A16"/>
    <mergeCell ref="B15:B16"/>
    <mergeCell ref="O16:O18"/>
    <mergeCell ref="P16:Q18"/>
    <mergeCell ref="R16:R18"/>
    <mergeCell ref="A20:A21"/>
    <mergeCell ref="B20:B21"/>
    <mergeCell ref="C20:C21"/>
    <mergeCell ref="D20:D21"/>
    <mergeCell ref="E20:J21"/>
    <mergeCell ref="P20:Q20"/>
    <mergeCell ref="P21:Q21"/>
    <mergeCell ref="R20:R21"/>
    <mergeCell ref="S20:S21"/>
    <mergeCell ref="T20:T21"/>
    <mergeCell ref="U20:U21"/>
    <mergeCell ref="E19:G19"/>
    <mergeCell ref="H19:J19"/>
    <mergeCell ref="P19:Q19"/>
    <mergeCell ref="R23:R24"/>
    <mergeCell ref="S23:S24"/>
    <mergeCell ref="A23:A24"/>
    <mergeCell ref="B23:B24"/>
    <mergeCell ref="C23:C24"/>
    <mergeCell ref="D23:D24"/>
    <mergeCell ref="A25:A26"/>
    <mergeCell ref="B25:B26"/>
    <mergeCell ref="C25:C26"/>
    <mergeCell ref="D25:D26"/>
    <mergeCell ref="E25:I25"/>
    <mergeCell ref="P25:Q25"/>
    <mergeCell ref="T25:T26"/>
    <mergeCell ref="U25:U26"/>
    <mergeCell ref="E26:I26"/>
    <mergeCell ref="P26:Q26"/>
    <mergeCell ref="T23:T24"/>
    <mergeCell ref="U23:U24"/>
    <mergeCell ref="P24:Q24"/>
    <mergeCell ref="S25:S26"/>
    <mergeCell ref="E23:J24"/>
    <mergeCell ref="P23:Q23"/>
    <mergeCell ref="D29:G29"/>
    <mergeCell ref="H29:L29"/>
    <mergeCell ref="M29:N29"/>
    <mergeCell ref="O29:Q29"/>
    <mergeCell ref="A27:IV27"/>
    <mergeCell ref="D28:G28"/>
    <mergeCell ref="H28:L28"/>
    <mergeCell ref="M28:N28"/>
    <mergeCell ref="O28:Q28"/>
    <mergeCell ref="S31:T31"/>
    <mergeCell ref="A32:D32"/>
    <mergeCell ref="H32:O32"/>
    <mergeCell ref="S32:T32"/>
    <mergeCell ref="A30:C30"/>
    <mergeCell ref="H30:O30"/>
    <mergeCell ref="A31:D31"/>
    <mergeCell ref="H31:O31"/>
    <mergeCell ref="A35:I35"/>
    <mergeCell ref="B33:C33"/>
    <mergeCell ref="H33:O33"/>
    <mergeCell ref="S33:T33"/>
    <mergeCell ref="A34:I34"/>
    <mergeCell ref="K34:R34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="60" zoomScalePageLayoutView="0" workbookViewId="0" topLeftCell="A1">
      <selection activeCell="P7" sqref="P7:T7"/>
    </sheetView>
  </sheetViews>
  <sheetFormatPr defaultColWidth="9.00390625" defaultRowHeight="12.75"/>
  <cols>
    <col min="1" max="1" width="7.75390625" style="11" customWidth="1"/>
    <col min="2" max="2" width="7.75390625" style="12" customWidth="1"/>
    <col min="3" max="3" width="10.125" style="0" customWidth="1"/>
    <col min="4" max="4" width="4.25390625" style="0" customWidth="1"/>
    <col min="5" max="5" width="3.25390625" style="0" customWidth="1"/>
    <col min="6" max="6" width="2.00390625" style="0" customWidth="1"/>
    <col min="7" max="7" width="1.00390625" style="0" customWidth="1"/>
    <col min="8" max="8" width="3.00390625" style="0" customWidth="1"/>
    <col min="9" max="9" width="2.125" style="0" customWidth="1"/>
    <col min="10" max="10" width="9.125" style="0" hidden="1" customWidth="1"/>
    <col min="11" max="13" width="7.25390625" style="0" customWidth="1"/>
    <col min="14" max="14" width="9.00390625" style="0" customWidth="1"/>
    <col min="15" max="15" width="9.25390625" style="0" customWidth="1"/>
    <col min="16" max="16" width="4.00390625" style="6" customWidth="1"/>
    <col min="17" max="17" width="3.375" style="6" customWidth="1"/>
    <col min="19" max="19" width="15.625" style="0" customWidth="1"/>
    <col min="20" max="20" width="23.25390625" style="0" customWidth="1"/>
    <col min="21" max="21" width="13.125" style="0" customWidth="1"/>
  </cols>
  <sheetData>
    <row r="1" spans="1:22" ht="15" customHeight="1">
      <c r="A1" s="9"/>
      <c r="B1" s="17"/>
      <c r="C1" s="11"/>
      <c r="D1" s="11"/>
      <c r="E1" s="11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 t="s">
        <v>29</v>
      </c>
      <c r="U1" s="58"/>
      <c r="V1" s="48"/>
    </row>
    <row r="2" spans="1:21" ht="12" customHeight="1">
      <c r="A2" s="10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8" t="s">
        <v>30</v>
      </c>
      <c r="P2" s="371"/>
      <c r="Q2" s="371"/>
      <c r="R2" s="371"/>
      <c r="S2" s="371"/>
      <c r="T2" s="60" t="s">
        <v>31</v>
      </c>
      <c r="U2" s="58"/>
    </row>
    <row r="3" spans="1:21" s="99" customFormat="1" ht="12.75">
      <c r="A3" s="96"/>
      <c r="B3" s="444" t="s">
        <v>41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 t="s">
        <v>32</v>
      </c>
      <c r="S3" s="444"/>
      <c r="T3" s="97"/>
      <c r="U3" s="98"/>
    </row>
    <row r="4" spans="1:22" ht="15" customHeight="1">
      <c r="A4" s="9"/>
      <c r="B4" s="17"/>
      <c r="C4" s="317" t="s">
        <v>39</v>
      </c>
      <c r="D4" s="318"/>
      <c r="E4" s="318"/>
      <c r="F4" s="318"/>
      <c r="G4" s="319"/>
      <c r="H4" s="69" t="s">
        <v>40</v>
      </c>
      <c r="I4" s="70"/>
      <c r="J4" s="70"/>
      <c r="K4" s="71"/>
      <c r="L4" s="71"/>
      <c r="M4" s="71"/>
      <c r="N4" s="71"/>
      <c r="O4" s="59"/>
      <c r="P4" s="61"/>
      <c r="Q4" s="330"/>
      <c r="R4" s="330"/>
      <c r="S4" s="58"/>
      <c r="T4" s="58"/>
      <c r="U4" s="58"/>
      <c r="V4" s="48"/>
    </row>
    <row r="5" spans="1:21" ht="13.5" customHeight="1">
      <c r="A5" s="10"/>
      <c r="B5" s="17"/>
      <c r="C5" s="321"/>
      <c r="D5" s="322"/>
      <c r="E5" s="322"/>
      <c r="F5" s="322"/>
      <c r="G5" s="323"/>
      <c r="H5" s="163"/>
      <c r="I5" s="164"/>
      <c r="J5" s="164"/>
      <c r="K5" s="164"/>
      <c r="L5" s="164"/>
      <c r="M5" s="164"/>
      <c r="N5" s="164"/>
      <c r="O5" s="165"/>
      <c r="P5" s="72"/>
      <c r="Q5" s="163" t="s">
        <v>33</v>
      </c>
      <c r="R5" s="164"/>
      <c r="S5" s="165"/>
      <c r="T5" s="58"/>
      <c r="U5" s="58"/>
    </row>
    <row r="6" spans="1:21" ht="18.75">
      <c r="A6" s="9"/>
      <c r="B6" s="17"/>
      <c r="C6" s="11"/>
      <c r="D6" s="11"/>
      <c r="E6" s="11"/>
      <c r="F6" s="159"/>
      <c r="G6" s="160"/>
      <c r="H6" s="58"/>
      <c r="I6" s="58"/>
      <c r="J6" s="58"/>
      <c r="K6" s="497" t="s">
        <v>70</v>
      </c>
      <c r="L6" s="497"/>
      <c r="M6" s="497"/>
      <c r="N6" s="497"/>
      <c r="O6" s="497"/>
      <c r="P6" s="497"/>
      <c r="Q6" s="497"/>
      <c r="R6" s="497"/>
      <c r="S6" s="497"/>
      <c r="T6" s="497"/>
      <c r="U6" s="58"/>
    </row>
    <row r="7" spans="1:21" ht="15.75">
      <c r="A7" s="10"/>
      <c r="B7" s="17"/>
      <c r="C7" s="11"/>
      <c r="D7" s="11"/>
      <c r="E7" s="11"/>
      <c r="F7" s="161"/>
      <c r="G7" s="161"/>
      <c r="H7" s="161"/>
      <c r="I7" s="161"/>
      <c r="J7" s="161"/>
      <c r="K7" s="423"/>
      <c r="L7" s="423"/>
      <c r="M7" s="423"/>
      <c r="N7" s="423"/>
      <c r="O7" s="423"/>
      <c r="P7" s="423" t="s">
        <v>96</v>
      </c>
      <c r="Q7" s="423"/>
      <c r="R7" s="423"/>
      <c r="S7" s="423"/>
      <c r="T7" s="423"/>
      <c r="U7" s="58"/>
    </row>
    <row r="8" spans="1:21" ht="15.75" customHeight="1">
      <c r="A8" s="10"/>
      <c r="B8" s="17"/>
      <c r="C8" s="11"/>
      <c r="D8" s="11"/>
      <c r="E8" s="11"/>
      <c r="F8" s="161"/>
      <c r="G8" s="161"/>
      <c r="H8" s="161"/>
      <c r="I8" s="161"/>
      <c r="J8" s="161"/>
      <c r="K8" s="161"/>
      <c r="L8" s="161"/>
      <c r="M8" s="161"/>
      <c r="O8" s="169"/>
      <c r="P8" s="169"/>
      <c r="Q8" s="169"/>
      <c r="R8" s="169"/>
      <c r="S8" s="169"/>
      <c r="T8" s="169" t="s">
        <v>66</v>
      </c>
      <c r="U8" s="169"/>
    </row>
    <row r="9" spans="1:21" ht="15.75" customHeight="1">
      <c r="A9" s="10"/>
      <c r="B9" s="17"/>
      <c r="C9" s="11"/>
      <c r="D9" s="11"/>
      <c r="E9" s="11"/>
      <c r="F9" s="161"/>
      <c r="G9" s="161"/>
      <c r="H9" s="161"/>
      <c r="I9" s="161"/>
      <c r="J9" s="161"/>
      <c r="K9" s="161"/>
      <c r="L9" s="161"/>
      <c r="M9" s="161"/>
      <c r="O9" s="173"/>
      <c r="P9" s="173"/>
      <c r="Q9" s="173"/>
      <c r="R9" s="173"/>
      <c r="S9" s="173"/>
      <c r="T9" s="173" t="s">
        <v>59</v>
      </c>
      <c r="U9" s="173"/>
    </row>
    <row r="10" spans="1:23" ht="16.5">
      <c r="A10" s="309" t="s">
        <v>28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W10" s="49"/>
    </row>
    <row r="11" spans="1:21" ht="14.25" customHeight="1" thickBot="1">
      <c r="A11" s="310" t="s">
        <v>92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</row>
    <row r="12" spans="1:21" ht="21.75" customHeight="1" hidden="1">
      <c r="A12" s="311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</row>
    <row r="13" spans="1:21" ht="24" hidden="1" thickBot="1">
      <c r="A13" s="312"/>
      <c r="B13" s="312"/>
      <c r="C13" s="312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</row>
    <row r="14" spans="1:21" ht="26.25" customHeight="1">
      <c r="A14" s="276" t="s">
        <v>34</v>
      </c>
      <c r="B14" s="445"/>
      <c r="C14" s="278" t="s">
        <v>37</v>
      </c>
      <c r="D14" s="278" t="s">
        <v>38</v>
      </c>
      <c r="E14" s="300" t="s">
        <v>5</v>
      </c>
      <c r="F14" s="301"/>
      <c r="G14" s="301"/>
      <c r="H14" s="301"/>
      <c r="I14" s="301"/>
      <c r="J14" s="302"/>
      <c r="K14" s="258" t="s">
        <v>1</v>
      </c>
      <c r="L14" s="259"/>
      <c r="M14" s="259"/>
      <c r="N14" s="259"/>
      <c r="O14" s="259"/>
      <c r="P14" s="259"/>
      <c r="Q14" s="259"/>
      <c r="R14" s="260"/>
      <c r="S14" s="264" t="s">
        <v>11</v>
      </c>
      <c r="T14" s="264" t="s">
        <v>2</v>
      </c>
      <c r="U14" s="264" t="s">
        <v>3</v>
      </c>
    </row>
    <row r="15" spans="1:21" ht="15.75" customHeight="1" thickBot="1">
      <c r="A15" s="287" t="s">
        <v>35</v>
      </c>
      <c r="B15" s="289" t="s">
        <v>36</v>
      </c>
      <c r="C15" s="282"/>
      <c r="D15" s="282"/>
      <c r="E15" s="303"/>
      <c r="F15" s="304"/>
      <c r="G15" s="304"/>
      <c r="H15" s="304"/>
      <c r="I15" s="304"/>
      <c r="J15" s="305"/>
      <c r="K15" s="261"/>
      <c r="L15" s="262"/>
      <c r="M15" s="262"/>
      <c r="N15" s="262"/>
      <c r="O15" s="262"/>
      <c r="P15" s="262"/>
      <c r="Q15" s="262"/>
      <c r="R15" s="263"/>
      <c r="S15" s="265"/>
      <c r="T15" s="265"/>
      <c r="U15" s="265"/>
    </row>
    <row r="16" spans="1:24" ht="85.5" customHeight="1" thickBot="1">
      <c r="A16" s="288"/>
      <c r="B16" s="290"/>
      <c r="C16" s="282"/>
      <c r="D16" s="282"/>
      <c r="E16" s="303"/>
      <c r="F16" s="304"/>
      <c r="G16" s="304"/>
      <c r="H16" s="304"/>
      <c r="I16" s="304"/>
      <c r="J16" s="305"/>
      <c r="K16" s="16" t="s">
        <v>55</v>
      </c>
      <c r="L16" s="16" t="s">
        <v>46</v>
      </c>
      <c r="M16" s="16" t="s">
        <v>47</v>
      </c>
      <c r="N16" s="16" t="s">
        <v>16</v>
      </c>
      <c r="O16" s="267" t="s">
        <v>8</v>
      </c>
      <c r="P16" s="270" t="s">
        <v>25</v>
      </c>
      <c r="Q16" s="428"/>
      <c r="R16" s="503" t="s">
        <v>84</v>
      </c>
      <c r="S16" s="265"/>
      <c r="T16" s="265"/>
      <c r="U16" s="265"/>
      <c r="X16" s="75"/>
    </row>
    <row r="17" spans="1:21" ht="50.25" customHeight="1" hidden="1">
      <c r="A17" s="62"/>
      <c r="B17" s="63"/>
      <c r="C17" s="282"/>
      <c r="D17" s="282"/>
      <c r="E17" s="303"/>
      <c r="F17" s="304"/>
      <c r="G17" s="304"/>
      <c r="H17" s="304"/>
      <c r="I17" s="304"/>
      <c r="J17" s="305"/>
      <c r="K17" s="2" t="s">
        <v>6</v>
      </c>
      <c r="L17" s="2" t="s">
        <v>6</v>
      </c>
      <c r="M17" s="2" t="s">
        <v>6</v>
      </c>
      <c r="N17" s="2" t="s">
        <v>6</v>
      </c>
      <c r="O17" s="427"/>
      <c r="P17" s="429"/>
      <c r="Q17" s="430"/>
      <c r="R17" s="504"/>
      <c r="S17" s="3"/>
      <c r="T17" s="265"/>
      <c r="U17" s="265"/>
    </row>
    <row r="18" spans="1:21" ht="51" customHeight="1" hidden="1">
      <c r="A18" s="64"/>
      <c r="B18" s="65"/>
      <c r="C18" s="283"/>
      <c r="D18" s="283"/>
      <c r="E18" s="306"/>
      <c r="F18" s="307"/>
      <c r="G18" s="307"/>
      <c r="H18" s="307"/>
      <c r="I18" s="307"/>
      <c r="J18" s="308"/>
      <c r="K18" s="4" t="s">
        <v>7</v>
      </c>
      <c r="L18" s="4" t="s">
        <v>7</v>
      </c>
      <c r="M18" s="4" t="s">
        <v>7</v>
      </c>
      <c r="N18" s="4" t="s">
        <v>7</v>
      </c>
      <c r="O18" s="356"/>
      <c r="P18" s="431"/>
      <c r="Q18" s="432"/>
      <c r="R18" s="505"/>
      <c r="S18" s="5"/>
      <c r="T18" s="266"/>
      <c r="U18" s="266"/>
    </row>
    <row r="19" spans="1:24" ht="10.5" customHeight="1" thickBot="1">
      <c r="A19" s="7">
        <v>1</v>
      </c>
      <c r="B19" s="13">
        <v>2</v>
      </c>
      <c r="C19" s="8">
        <v>3</v>
      </c>
      <c r="D19" s="8">
        <v>3</v>
      </c>
      <c r="E19" s="239">
        <v>4</v>
      </c>
      <c r="F19" s="240"/>
      <c r="G19" s="257"/>
      <c r="H19" s="239">
        <v>5</v>
      </c>
      <c r="I19" s="240"/>
      <c r="J19" s="257"/>
      <c r="K19" s="7">
        <v>6</v>
      </c>
      <c r="L19" s="7">
        <v>6</v>
      </c>
      <c r="M19" s="7">
        <v>6</v>
      </c>
      <c r="N19" s="7">
        <v>6</v>
      </c>
      <c r="O19" s="8">
        <v>7</v>
      </c>
      <c r="P19" s="442">
        <v>8</v>
      </c>
      <c r="Q19" s="443"/>
      <c r="R19" s="8">
        <v>9</v>
      </c>
      <c r="S19" s="8">
        <v>10</v>
      </c>
      <c r="T19" s="8">
        <v>11</v>
      </c>
      <c r="U19" s="8">
        <v>12</v>
      </c>
      <c r="X19" s="76"/>
    </row>
    <row r="20" spans="1:24" ht="23.25" customHeight="1" thickBot="1">
      <c r="A20" s="242" t="s">
        <v>53</v>
      </c>
      <c r="B20" s="489"/>
      <c r="C20" s="246" t="s">
        <v>69</v>
      </c>
      <c r="D20" s="501">
        <v>0.5</v>
      </c>
      <c r="E20" s="387">
        <v>1490</v>
      </c>
      <c r="F20" s="391"/>
      <c r="G20" s="391"/>
      <c r="H20" s="391"/>
      <c r="I20" s="391"/>
      <c r="J20" s="388"/>
      <c r="K20" s="124"/>
      <c r="L20" s="124"/>
      <c r="M20" s="124"/>
      <c r="N20" s="124">
        <v>0.3</v>
      </c>
      <c r="O20" s="124">
        <v>0.15</v>
      </c>
      <c r="P20" s="459"/>
      <c r="Q20" s="460"/>
      <c r="R20" s="195">
        <v>0.25</v>
      </c>
      <c r="S20" s="355">
        <f>(E20+N21+O21+R21)*30%</f>
        <v>759.9</v>
      </c>
      <c r="T20" s="355">
        <f>CHOOSE(1,S20)</f>
        <v>759.9</v>
      </c>
      <c r="U20" s="355">
        <f>E20+N21+R21+O21+S20+T20</f>
        <v>4052.8</v>
      </c>
      <c r="X20" s="76"/>
    </row>
    <row r="21" spans="1:21" ht="52.5" customHeight="1" thickBot="1">
      <c r="A21" s="243"/>
      <c r="B21" s="490"/>
      <c r="C21" s="247"/>
      <c r="D21" s="502"/>
      <c r="E21" s="389"/>
      <c r="F21" s="458"/>
      <c r="G21" s="458"/>
      <c r="H21" s="458"/>
      <c r="I21" s="458"/>
      <c r="J21" s="390"/>
      <c r="K21" s="125"/>
      <c r="L21" s="125"/>
      <c r="M21" s="125"/>
      <c r="N21" s="166">
        <f>E20*N20</f>
        <v>447</v>
      </c>
      <c r="O21" s="166">
        <f>E20*O20</f>
        <v>223.5</v>
      </c>
      <c r="P21" s="389"/>
      <c r="Q21" s="390"/>
      <c r="R21" s="189">
        <f>E20*R20</f>
        <v>372.5</v>
      </c>
      <c r="S21" s="357"/>
      <c r="T21" s="357"/>
      <c r="U21" s="386"/>
    </row>
    <row r="22" spans="1:21" ht="0.75" customHeight="1" hidden="1">
      <c r="A22" s="79" t="s">
        <v>48</v>
      </c>
      <c r="B22" s="86"/>
      <c r="C22" s="73"/>
      <c r="D22" s="43"/>
      <c r="E22" s="44"/>
      <c r="F22" s="38"/>
      <c r="G22" s="45"/>
      <c r="H22" s="44"/>
      <c r="I22" s="38"/>
      <c r="J22" s="45"/>
      <c r="K22" s="46"/>
      <c r="L22" s="46"/>
      <c r="M22" s="46"/>
      <c r="N22" s="46"/>
      <c r="O22" s="46"/>
      <c r="R22" s="46"/>
      <c r="S22" s="46"/>
      <c r="U22" s="46"/>
    </row>
    <row r="23" spans="1:21" ht="14.25" customHeight="1" thickBot="1">
      <c r="A23" s="407"/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</row>
    <row r="24" spans="1:21" ht="22.5" customHeight="1">
      <c r="A24" s="15"/>
      <c r="B24" s="28" t="s">
        <v>18</v>
      </c>
      <c r="C24" s="67"/>
      <c r="D24" s="219" t="s">
        <v>17</v>
      </c>
      <c r="E24" s="220"/>
      <c r="F24" s="220"/>
      <c r="G24" s="221"/>
      <c r="H24" s="219" t="s">
        <v>16</v>
      </c>
      <c r="I24" s="220"/>
      <c r="J24" s="220"/>
      <c r="K24" s="220"/>
      <c r="L24" s="220"/>
      <c r="M24" s="220"/>
      <c r="N24" s="221"/>
      <c r="O24" s="219" t="s">
        <v>27</v>
      </c>
      <c r="P24" s="220"/>
      <c r="Q24" s="221"/>
      <c r="R24" s="27" t="s">
        <v>9</v>
      </c>
      <c r="S24" s="26" t="s">
        <v>13</v>
      </c>
      <c r="T24" s="26" t="s">
        <v>14</v>
      </c>
      <c r="U24" s="26" t="s">
        <v>15</v>
      </c>
    </row>
    <row r="25" spans="1:21" ht="67.5" customHeight="1" thickBot="1">
      <c r="A25" s="15"/>
      <c r="B25" s="107" t="s">
        <v>10</v>
      </c>
      <c r="C25" s="68"/>
      <c r="D25" s="335">
        <f>SUM(E20:H22)</f>
        <v>1490</v>
      </c>
      <c r="E25" s="336"/>
      <c r="F25" s="336"/>
      <c r="G25" s="337"/>
      <c r="H25" s="335">
        <f>SUM(N21:N22)</f>
        <v>447</v>
      </c>
      <c r="I25" s="336"/>
      <c r="J25" s="336"/>
      <c r="K25" s="336"/>
      <c r="L25" s="336"/>
      <c r="M25" s="336"/>
      <c r="N25" s="337"/>
      <c r="O25" s="433">
        <f>SUM(O21)</f>
        <v>223.5</v>
      </c>
      <c r="P25" s="434"/>
      <c r="Q25" s="435"/>
      <c r="R25" s="135">
        <f>SUM(R20:R22)</f>
        <v>372.75</v>
      </c>
      <c r="S25" s="135">
        <f>SUM(S20:S22)</f>
        <v>759.9</v>
      </c>
      <c r="T25" s="135">
        <f>SUM(T20:T22)</f>
        <v>759.9</v>
      </c>
      <c r="U25" s="135">
        <f>SUM(U20:U22)</f>
        <v>4052.8</v>
      </c>
    </row>
    <row r="26" spans="1:21" ht="17.25" customHeight="1" thickBot="1">
      <c r="A26" s="409" t="s">
        <v>19</v>
      </c>
      <c r="B26" s="409"/>
      <c r="C26" s="409"/>
      <c r="D26" s="103"/>
      <c r="E26" s="36"/>
      <c r="F26" s="36"/>
      <c r="G26" s="36"/>
      <c r="H26" s="394">
        <f>T28</f>
        <v>48633.600000000006</v>
      </c>
      <c r="I26" s="394"/>
      <c r="J26" s="394"/>
      <c r="K26" s="394"/>
      <c r="L26" s="394"/>
      <c r="M26" s="394"/>
      <c r="N26" s="394"/>
      <c r="O26" s="394"/>
      <c r="P26" s="29"/>
      <c r="Q26" s="29"/>
      <c r="R26" s="24"/>
      <c r="S26" s="24"/>
      <c r="T26" s="24"/>
      <c r="U26" s="25"/>
    </row>
    <row r="27" spans="1:21" ht="15.75" customHeight="1">
      <c r="A27" s="206" t="s">
        <v>9</v>
      </c>
      <c r="B27" s="206"/>
      <c r="C27" s="206"/>
      <c r="D27" s="104"/>
      <c r="E27" s="30"/>
      <c r="F27" s="30"/>
      <c r="G27" s="30"/>
      <c r="H27" s="394"/>
      <c r="I27" s="394"/>
      <c r="J27" s="394"/>
      <c r="K27" s="394"/>
      <c r="L27" s="394"/>
      <c r="M27" s="394"/>
      <c r="N27" s="394"/>
      <c r="O27" s="394"/>
      <c r="P27" s="30"/>
      <c r="Q27" s="30"/>
      <c r="R27" s="24"/>
      <c r="S27" s="24"/>
      <c r="T27" s="395" t="s">
        <v>26</v>
      </c>
      <c r="U27" s="396"/>
    </row>
    <row r="28" spans="1:21" ht="12" customHeight="1" thickBot="1">
      <c r="A28" s="104"/>
      <c r="B28" s="206" t="s">
        <v>88</v>
      </c>
      <c r="C28" s="206"/>
      <c r="D28" s="104"/>
      <c r="E28" s="22"/>
      <c r="F28" s="22"/>
      <c r="G28" s="22"/>
      <c r="H28" s="498">
        <f>H26</f>
        <v>48633.600000000006</v>
      </c>
      <c r="I28" s="498"/>
      <c r="J28" s="498"/>
      <c r="K28" s="498"/>
      <c r="L28" s="498"/>
      <c r="M28" s="498"/>
      <c r="N28" s="498"/>
      <c r="O28" s="498"/>
      <c r="P28" s="22"/>
      <c r="Q28" s="22"/>
      <c r="R28" s="24"/>
      <c r="S28" s="24"/>
      <c r="T28" s="110">
        <f>U25*12</f>
        <v>48633.600000000006</v>
      </c>
      <c r="U28" s="25"/>
    </row>
    <row r="29" spans="1:21" ht="12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4"/>
      <c r="K29" s="24"/>
      <c r="L29" s="24"/>
      <c r="M29" s="24"/>
      <c r="N29" s="24"/>
      <c r="O29" s="31"/>
      <c r="P29" s="24"/>
      <c r="Q29" s="24"/>
      <c r="R29" s="24"/>
      <c r="S29" s="24"/>
      <c r="T29" s="24"/>
      <c r="U29" s="25"/>
    </row>
    <row r="30" spans="1:21" ht="24" customHeight="1">
      <c r="A30" s="499" t="s">
        <v>95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500"/>
    </row>
    <row r="31" spans="1:21" ht="24" customHeight="1">
      <c r="A31" s="206" t="s">
        <v>49</v>
      </c>
      <c r="B31" s="206"/>
      <c r="C31" s="206"/>
      <c r="D31" s="206"/>
      <c r="E31" s="206"/>
      <c r="F31" s="206"/>
      <c r="G31" s="206"/>
      <c r="H31" s="206"/>
      <c r="I31" s="206"/>
      <c r="J31" s="24"/>
      <c r="K31" s="24"/>
      <c r="L31" s="24"/>
      <c r="M31" s="24"/>
      <c r="N31" s="24"/>
      <c r="O31" s="31" t="s">
        <v>50</v>
      </c>
      <c r="P31" s="24"/>
      <c r="Q31" s="24"/>
      <c r="R31" s="24"/>
      <c r="S31" s="24"/>
      <c r="T31" s="24"/>
      <c r="U31" s="25"/>
    </row>
    <row r="32" spans="1:21" ht="6.75" customHeight="1">
      <c r="A32" s="105"/>
      <c r="B32" s="94"/>
      <c r="C32" s="106"/>
      <c r="D32" s="106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102"/>
      <c r="T32" s="102"/>
      <c r="U32" s="25"/>
    </row>
  </sheetData>
  <sheetProtection/>
  <mergeCells count="57">
    <mergeCell ref="B2:N2"/>
    <mergeCell ref="O2:S2"/>
    <mergeCell ref="B3:Q3"/>
    <mergeCell ref="R3:S3"/>
    <mergeCell ref="A10:U10"/>
    <mergeCell ref="A11:U11"/>
    <mergeCell ref="A12:U12"/>
    <mergeCell ref="K7:O7"/>
    <mergeCell ref="P7:T7"/>
    <mergeCell ref="C4:G4"/>
    <mergeCell ref="Q4:R4"/>
    <mergeCell ref="C5:G5"/>
    <mergeCell ref="K6:T6"/>
    <mergeCell ref="A13:U13"/>
    <mergeCell ref="A14:B14"/>
    <mergeCell ref="C14:C18"/>
    <mergeCell ref="D14:D18"/>
    <mergeCell ref="E14:J18"/>
    <mergeCell ref="K14:R15"/>
    <mergeCell ref="S14:S16"/>
    <mergeCell ref="T14:T18"/>
    <mergeCell ref="U14:U18"/>
    <mergeCell ref="A15:A16"/>
    <mergeCell ref="R16:R18"/>
    <mergeCell ref="E19:G19"/>
    <mergeCell ref="H19:J19"/>
    <mergeCell ref="P19:Q19"/>
    <mergeCell ref="P21:Q21"/>
    <mergeCell ref="B15:B16"/>
    <mergeCell ref="O16:O18"/>
    <mergeCell ref="P16:Q18"/>
    <mergeCell ref="A23:U23"/>
    <mergeCell ref="E20:J21"/>
    <mergeCell ref="P20:Q20"/>
    <mergeCell ref="S20:S21"/>
    <mergeCell ref="T20:T21"/>
    <mergeCell ref="A20:A21"/>
    <mergeCell ref="B20:B21"/>
    <mergeCell ref="C20:C21"/>
    <mergeCell ref="D20:D21"/>
    <mergeCell ref="U20:U21"/>
    <mergeCell ref="A26:C26"/>
    <mergeCell ref="H26:O26"/>
    <mergeCell ref="A27:C27"/>
    <mergeCell ref="H27:O27"/>
    <mergeCell ref="D24:G24"/>
    <mergeCell ref="H24:N24"/>
    <mergeCell ref="O24:Q24"/>
    <mergeCell ref="D25:G25"/>
    <mergeCell ref="H25:N25"/>
    <mergeCell ref="O25:Q25"/>
    <mergeCell ref="T27:U27"/>
    <mergeCell ref="A31:I31"/>
    <mergeCell ref="B28:C28"/>
    <mergeCell ref="H28:O28"/>
    <mergeCell ref="A29:I29"/>
    <mergeCell ref="A30:U30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duglas</dc:creator>
  <cp:keywords/>
  <dc:description/>
  <cp:lastModifiedBy>home</cp:lastModifiedBy>
  <cp:lastPrinted>2011-10-12T02:37:35Z</cp:lastPrinted>
  <dcterms:created xsi:type="dcterms:W3CDTF">2003-12-14T23:17:50Z</dcterms:created>
  <dcterms:modified xsi:type="dcterms:W3CDTF">2011-11-12T21:16:36Z</dcterms:modified>
  <cp:category/>
  <cp:version/>
  <cp:contentType/>
  <cp:contentStatus/>
</cp:coreProperties>
</file>