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Глава" sheetId="1" r:id="rId1"/>
    <sheet name="администрация" sheetId="2" r:id="rId2"/>
    <sheet name="ВУС" sheetId="3" r:id="rId3"/>
    <sheet name="Библиотека" sheetId="4" r:id="rId4"/>
    <sheet name="Клуб" sheetId="5" r:id="rId5"/>
  </sheets>
  <definedNames>
    <definedName name="_xlnm.Print_Area" localSheetId="2">'ВУС'!$A$1:$N$27</definedName>
  </definedNames>
  <calcPr fullCalcOnLoad="1" refMode="R1C1"/>
</workbook>
</file>

<file path=xl/sharedStrings.xml><?xml version="1.0" encoding="utf-8"?>
<sst xmlns="http://schemas.openxmlformats.org/spreadsheetml/2006/main" count="279" uniqueCount="82">
  <si>
    <t>Унифицированная форма № Т-3
Утверждена постановлением Госкомстата
России от 05.01.2004 г. № 1</t>
  </si>
  <si>
    <t>Код</t>
  </si>
  <si>
    <t>Форма по ОКУД</t>
  </si>
  <si>
    <t>0301017</t>
  </si>
  <si>
    <t>Администрация Хвищанского сельского поселения</t>
  </si>
  <si>
    <t>по ОКПО</t>
  </si>
  <si>
    <t xml:space="preserve"> </t>
  </si>
  <si>
    <t>наименование организации</t>
  </si>
  <si>
    <t>Номер документа</t>
  </si>
  <si>
    <t>Дата
составления</t>
  </si>
  <si>
    <t>ШТАТНОЕ РАСПИСАНИЕ</t>
  </si>
  <si>
    <t>1</t>
  </si>
  <si>
    <t>УТВЕРЖДЕНО</t>
  </si>
  <si>
    <t>наименование документа организации</t>
  </si>
  <si>
    <t>Структурное  подразделение</t>
  </si>
  <si>
    <t>Должность (специальность,
профессия), разряд, класс 
(категория) квалификации</t>
  </si>
  <si>
    <t>Количество
штатных
единиц</t>
  </si>
  <si>
    <t>Тарифная
ставка
(оклад) и
пр., руб.</t>
  </si>
  <si>
    <t>Надбавки, руб.</t>
  </si>
  <si>
    <t>Всего, руб
(гр.5 + гр.6 + гр.7 +гр.8) x гр.4</t>
  </si>
  <si>
    <t>Примечание</t>
  </si>
  <si>
    <t>наименование</t>
  </si>
  <si>
    <t>код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</si>
  <si>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</si>
  <si>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</si>
  <si>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</si>
  <si>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</si>
  <si>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</si>
  <si>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</si>
  <si>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</si>
  <si>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</si>
  <si>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</si>
  <si>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Итого по листу</t>
  </si>
  <si>
    <t>должность</t>
  </si>
  <si>
    <t>личная подпись</t>
  </si>
  <si>
    <t>расшифровка  подписи</t>
  </si>
  <si>
    <t>Главный бухгалтер</t>
  </si>
  <si>
    <t>Цыбулько У.С.</t>
  </si>
  <si>
    <t>на период  с 1 октября 2011 г.</t>
  </si>
  <si>
    <t>от 01.11.2011 года</t>
  </si>
  <si>
    <t>Администрация</t>
  </si>
  <si>
    <t>Глава Хвищанского сельского поселения</t>
  </si>
  <si>
    <t>должностной оклад</t>
  </si>
  <si>
    <t>Ежемесячное денежное поощрение</t>
  </si>
  <si>
    <t>Районный коэффициент</t>
  </si>
  <si>
    <t>за работу в южных районнах Дальнего Востока</t>
  </si>
  <si>
    <t>фактически без материальной помощи</t>
  </si>
  <si>
    <t>Материальная помощь</t>
  </si>
  <si>
    <t>Единовременная выплата к отпуску</t>
  </si>
  <si>
    <t>Итого в год</t>
  </si>
  <si>
    <t>Начисления на выплаты по оплате труда</t>
  </si>
  <si>
    <t>Руководитель</t>
  </si>
  <si>
    <t>Попова С.Б.</t>
  </si>
  <si>
    <t>Штат в количестве 1 единиц</t>
  </si>
  <si>
    <t>Главный специалист 2 разряда - главный бухгалтер</t>
  </si>
  <si>
    <t>Особые условия муниципальной службы</t>
  </si>
  <si>
    <t>Выслуга лет</t>
  </si>
  <si>
    <t>Премии за особо важые и сложные задания</t>
  </si>
  <si>
    <t>Военно-учетный стол</t>
  </si>
  <si>
    <t>Инпектор</t>
  </si>
  <si>
    <t>За качество выполняемых работ</t>
  </si>
  <si>
    <t>за работу в сельской местности</t>
  </si>
  <si>
    <t>Библиотека</t>
  </si>
  <si>
    <t>Бибилиотека</t>
  </si>
  <si>
    <t>Уборщик</t>
  </si>
  <si>
    <t>Тарифная
ставка
(оклад) и
пр., руб</t>
  </si>
  <si>
    <t xml:space="preserve">фактически </t>
  </si>
  <si>
    <t>Штат в количестве 1.25 единиц</t>
  </si>
  <si>
    <t>Клуб</t>
  </si>
  <si>
    <t>Культорганизатор</t>
  </si>
  <si>
    <t>Истопник</t>
  </si>
  <si>
    <t>Ночные</t>
  </si>
  <si>
    <t>Праздничные</t>
  </si>
  <si>
    <t>Штат в количестве 2.5 единиц</t>
  </si>
  <si>
    <t>Штат в количестве 0.5 единиц</t>
  </si>
  <si>
    <t xml:space="preserve">Решением муниципального комитета № 117-а </t>
  </si>
  <si>
    <t>на период  с 1 октября 2012 г.</t>
  </si>
  <si>
    <t xml:space="preserve">распоряжением главы  администрации Хвищанского сельского </t>
  </si>
  <si>
    <t>поселения № 28___ от 25 сентября_.2012 года</t>
  </si>
  <si>
    <t xml:space="preserve">распоряжением главы администрации Хвищанского сельского </t>
  </si>
  <si>
    <t>поселения №  28 от 25 сентября 2012 года</t>
  </si>
  <si>
    <t>поселения №  28  от 25 сентября 2012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</si>
</sst>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</numFmts>
  <fonts count="40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6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49" fontId="0" fillId="0" borderId="15" xfId="0" applyNumberFormat="1" applyBorder="1" applyAlignment="1">
      <alignment horizontal="left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 horizontal="center" vertical="center" wrapText="1"/>
    </xf>
    <xf numFmtId="2" fontId="0" fillId="0" borderId="1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2" fillId="0" borderId="0" xfId="0" applyFont="1" applyAlignment="1">
      <alignment horizontal="center"/>
    </xf>
    <xf numFmtId="14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9" fontId="0" fillId="0" borderId="18" xfId="55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60" zoomScalePageLayoutView="0" workbookViewId="0" topLeftCell="A1">
      <selection activeCell="A5" sqref="A5:J5"/>
    </sheetView>
  </sheetViews>
  <sheetFormatPr defaultColWidth="8.8515625" defaultRowHeight="12.75"/>
  <cols>
    <col min="1" max="1" width="23.421875" style="0" customWidth="1"/>
    <col min="2" max="2" width="7.8515625" style="0" customWidth="1"/>
    <col min="3" max="3" width="37.00390625" style="0" customWidth="1"/>
    <col min="4" max="4" width="9.140625" style="0" customWidth="1"/>
    <col min="5" max="5" width="16.421875" style="0" customWidth="1"/>
    <col min="6" max="6" width="2.00390625" style="0" customWidth="1"/>
    <col min="7" max="7" width="11.421875" style="0" customWidth="1"/>
    <col min="8" max="8" width="10.00390625" style="0" customWidth="1"/>
    <col min="9" max="9" width="2.00390625" style="0" customWidth="1"/>
    <col min="10" max="10" width="11.28125" style="0" customWidth="1"/>
    <col min="11" max="11" width="21.421875" style="0" customWidth="1"/>
    <col min="12" max="12" width="12.8515625" style="0" customWidth="1"/>
  </cols>
  <sheetData>
    <row r="1" ht="127.5">
      <c r="L1" s="1" t="s">
        <v>0</v>
      </c>
    </row>
    <row r="2" spans="11:12" ht="13.5" thickBot="1">
      <c r="K2" s="2"/>
      <c r="L2" s="3" t="s">
        <v>1</v>
      </c>
    </row>
    <row r="3" spans="11:12" ht="12.75">
      <c r="K3" s="4" t="s">
        <v>2</v>
      </c>
      <c r="L3" s="5" t="s">
        <v>3</v>
      </c>
    </row>
    <row r="4" spans="1:12" ht="13.5" thickBot="1">
      <c r="A4" s="73" t="s">
        <v>4</v>
      </c>
      <c r="B4" s="73"/>
      <c r="C4" s="73"/>
      <c r="D4" s="73"/>
      <c r="E4" s="73"/>
      <c r="F4" s="73"/>
      <c r="G4" s="73"/>
      <c r="H4" s="73"/>
      <c r="I4" s="73"/>
      <c r="J4" s="73"/>
      <c r="K4" s="4" t="s">
        <v>5</v>
      </c>
      <c r="L4" s="6" t="s">
        <v>6</v>
      </c>
    </row>
    <row r="5" spans="1:10" s="7" customFormat="1" ht="8.25">
      <c r="A5" s="58" t="s">
        <v>7</v>
      </c>
      <c r="B5" s="58"/>
      <c r="C5" s="58"/>
      <c r="D5" s="58"/>
      <c r="E5" s="58"/>
      <c r="F5" s="58"/>
      <c r="G5" s="58"/>
      <c r="H5" s="58"/>
      <c r="I5" s="58"/>
      <c r="J5" s="58"/>
    </row>
    <row r="6" ht="11.25" customHeight="1"/>
    <row r="7" spans="5:7" ht="13.5" thickBot="1">
      <c r="E7" s="8" t="s">
        <v>8</v>
      </c>
      <c r="F7" s="74" t="s">
        <v>9</v>
      </c>
      <c r="G7" s="74"/>
    </row>
    <row r="8" spans="1:9" ht="13.5" thickBot="1">
      <c r="A8" s="75" t="s">
        <v>10</v>
      </c>
      <c r="B8" s="75"/>
      <c r="C8" s="75"/>
      <c r="D8" s="9"/>
      <c r="E8" s="10" t="s">
        <v>11</v>
      </c>
      <c r="F8" s="76">
        <v>40857</v>
      </c>
      <c r="G8" s="77"/>
      <c r="I8" t="s">
        <v>12</v>
      </c>
    </row>
    <row r="9" spans="1:10" ht="12.75">
      <c r="A9" s="69" t="s">
        <v>38</v>
      </c>
      <c r="B9" s="69"/>
      <c r="C9" s="69"/>
      <c r="D9" s="69"/>
      <c r="E9" s="11"/>
      <c r="I9" s="12" t="s">
        <v>75</v>
      </c>
      <c r="J9" s="12"/>
    </row>
    <row r="10" spans="1:10" ht="12.75">
      <c r="A10" s="11"/>
      <c r="B10" s="11"/>
      <c r="C10" s="11"/>
      <c r="D10" s="11"/>
      <c r="E10" s="11"/>
      <c r="I10" s="27" t="s">
        <v>39</v>
      </c>
      <c r="J10" s="27"/>
    </row>
    <row r="11" ht="12.75">
      <c r="I11" s="13" t="s">
        <v>13</v>
      </c>
    </row>
    <row r="12" ht="12.75">
      <c r="I12" t="s">
        <v>53</v>
      </c>
    </row>
    <row r="14" ht="11.25" customHeight="1"/>
    <row r="15" spans="1:12" s="15" customFormat="1" ht="51">
      <c r="A15" s="70" t="s">
        <v>14</v>
      </c>
      <c r="B15" s="70"/>
      <c r="C15" s="59" t="s">
        <v>15</v>
      </c>
      <c r="D15" s="59" t="s">
        <v>16</v>
      </c>
      <c r="E15" s="14" t="s">
        <v>17</v>
      </c>
      <c r="F15" s="70" t="s">
        <v>18</v>
      </c>
      <c r="G15" s="70"/>
      <c r="H15" s="70"/>
      <c r="I15" s="70"/>
      <c r="J15" s="70"/>
      <c r="K15" s="59" t="s">
        <v>19</v>
      </c>
      <c r="L15" s="61" t="s">
        <v>20</v>
      </c>
    </row>
    <row r="16" spans="1:12" s="15" customFormat="1" ht="64.5" customHeight="1">
      <c r="A16" s="16" t="s">
        <v>21</v>
      </c>
      <c r="B16" s="17" t="s">
        <v>22</v>
      </c>
      <c r="C16" s="60"/>
      <c r="D16" s="60"/>
      <c r="E16" s="14" t="s">
        <v>42</v>
      </c>
      <c r="F16" s="71" t="s">
        <v>43</v>
      </c>
      <c r="G16" s="72"/>
      <c r="H16" s="71" t="s">
        <v>44</v>
      </c>
      <c r="I16" s="72"/>
      <c r="J16" s="14" t="s">
        <v>45</v>
      </c>
      <c r="K16" s="60"/>
      <c r="L16" s="62"/>
    </row>
    <row r="17" spans="1:12" s="20" customFormat="1" ht="12.75">
      <c r="A17" s="18" t="s">
        <v>11</v>
      </c>
      <c r="B17" s="19" t="s">
        <v>23</v>
      </c>
      <c r="C17" s="19" t="s">
        <v>24</v>
      </c>
      <c r="D17" s="19" t="s">
        <v>25</v>
      </c>
      <c r="E17" s="19" t="s">
        <v>26</v>
      </c>
      <c r="F17" s="66" t="s">
        <v>27</v>
      </c>
      <c r="G17" s="66"/>
      <c r="H17" s="67" t="s">
        <v>28</v>
      </c>
      <c r="I17" s="67"/>
      <c r="J17" s="19" t="s">
        <v>29</v>
      </c>
      <c r="K17" s="19" t="s">
        <v>30</v>
      </c>
      <c r="L17" s="19" t="s">
        <v>31</v>
      </c>
    </row>
    <row r="18" spans="1:12" s="24" customFormat="1" ht="12.75">
      <c r="A18" s="21" t="s">
        <v>40</v>
      </c>
      <c r="B18" s="22">
        <v>1</v>
      </c>
      <c r="C18" s="22" t="s">
        <v>41</v>
      </c>
      <c r="D18" s="23">
        <v>1</v>
      </c>
      <c r="E18" s="32">
        <v>6229</v>
      </c>
      <c r="F18" s="68">
        <f>E18*2</f>
        <v>12458</v>
      </c>
      <c r="G18" s="68"/>
      <c r="H18" s="64">
        <f>(E18+F18)*30%</f>
        <v>5606.099999999999</v>
      </c>
      <c r="I18" s="64"/>
      <c r="J18" s="32">
        <f>(E18+F18)*30%</f>
        <v>5606.099999999999</v>
      </c>
      <c r="K18" s="32">
        <f>E18+F18+H18+J18</f>
        <v>29899.199999999997</v>
      </c>
      <c r="L18" s="22"/>
    </row>
    <row r="19" spans="3:12" ht="12.75">
      <c r="C19" s="25" t="s">
        <v>32</v>
      </c>
      <c r="D19" s="26">
        <f>D18</f>
        <v>1</v>
      </c>
      <c r="E19" s="32">
        <f>E18</f>
        <v>6229</v>
      </c>
      <c r="F19" s="63">
        <f>F18</f>
        <v>12458</v>
      </c>
      <c r="G19" s="64"/>
      <c r="H19" s="63">
        <f>H18</f>
        <v>5606.099999999999</v>
      </c>
      <c r="I19" s="64"/>
      <c r="J19" s="33">
        <f>J18</f>
        <v>5606.099999999999</v>
      </c>
      <c r="K19" s="35">
        <f>K18</f>
        <v>29899.199999999997</v>
      </c>
      <c r="L19" s="27"/>
    </row>
    <row r="20" spans="6:9" ht="13.5" thickBot="1">
      <c r="F20" s="65"/>
      <c r="G20" s="65"/>
      <c r="H20" s="65"/>
      <c r="I20" s="65"/>
    </row>
    <row r="21" spans="3:11" ht="26.25" thickBot="1">
      <c r="C21" t="s">
        <v>47</v>
      </c>
      <c r="D21" s="51">
        <f>E18</f>
        <v>6229</v>
      </c>
      <c r="E21" s="51"/>
      <c r="F21" s="51"/>
      <c r="G21" s="51"/>
      <c r="H21" s="51"/>
      <c r="K21" s="38" t="s">
        <v>46</v>
      </c>
    </row>
    <row r="22" spans="3:11" ht="12.75">
      <c r="C22" t="s">
        <v>48</v>
      </c>
      <c r="D22" s="52">
        <f>E19*2</f>
        <v>12458</v>
      </c>
      <c r="E22" s="52"/>
      <c r="F22" s="52"/>
      <c r="G22" s="52"/>
      <c r="H22" s="52"/>
      <c r="K22" s="37">
        <f>K19*12</f>
        <v>358790.39999999997</v>
      </c>
    </row>
    <row r="23" spans="3:8" ht="13.5" thickBot="1">
      <c r="C23" t="s">
        <v>49</v>
      </c>
      <c r="D23" s="53">
        <f>K22+D21+D22</f>
        <v>377477.39999999997</v>
      </c>
      <c r="E23" s="54"/>
      <c r="F23" s="54"/>
      <c r="G23" s="54"/>
      <c r="H23" s="54"/>
    </row>
    <row r="24" spans="3:8" ht="13.5" thickBot="1">
      <c r="C24" t="s">
        <v>50</v>
      </c>
      <c r="D24" s="55">
        <f>D23*30.2%</f>
        <v>113998.17479999998</v>
      </c>
      <c r="E24" s="55"/>
      <c r="F24" s="55"/>
      <c r="G24" s="55"/>
      <c r="H24" s="55"/>
    </row>
    <row r="25" ht="12.75">
      <c r="A25" t="s">
        <v>6</v>
      </c>
    </row>
    <row r="26" spans="3:11" ht="36" customHeight="1">
      <c r="C26" s="28" t="s">
        <v>51</v>
      </c>
      <c r="D26" s="57" t="s">
        <v>41</v>
      </c>
      <c r="E26" s="57"/>
      <c r="G26" s="56"/>
      <c r="H26" s="56"/>
      <c r="J26" s="57" t="s">
        <v>52</v>
      </c>
      <c r="K26" s="57"/>
    </row>
    <row r="27" spans="4:11" s="7" customFormat="1" ht="8.25">
      <c r="D27" s="58" t="s">
        <v>33</v>
      </c>
      <c r="E27" s="58"/>
      <c r="G27" s="58" t="s">
        <v>34</v>
      </c>
      <c r="H27" s="58"/>
      <c r="J27" s="58" t="s">
        <v>35</v>
      </c>
      <c r="K27" s="58"/>
    </row>
    <row r="29" spans="3:11" ht="12.75">
      <c r="C29" s="28" t="s">
        <v>36</v>
      </c>
      <c r="G29" s="56"/>
      <c r="H29" s="56"/>
      <c r="J29" s="57" t="s">
        <v>37</v>
      </c>
      <c r="K29" s="57"/>
    </row>
    <row r="30" spans="7:11" s="29" customFormat="1" ht="8.25">
      <c r="G30" s="58" t="s">
        <v>34</v>
      </c>
      <c r="H30" s="58"/>
      <c r="J30" s="58" t="s">
        <v>35</v>
      </c>
      <c r="K30" s="58"/>
    </row>
  </sheetData>
  <sheetProtection/>
  <mergeCells count="36">
    <mergeCell ref="A9:D9"/>
    <mergeCell ref="A15:B15"/>
    <mergeCell ref="F15:J15"/>
    <mergeCell ref="F16:G16"/>
    <mergeCell ref="H16:I16"/>
    <mergeCell ref="A4:J4"/>
    <mergeCell ref="A5:J5"/>
    <mergeCell ref="F7:G7"/>
    <mergeCell ref="A8:C8"/>
    <mergeCell ref="F8:G8"/>
    <mergeCell ref="F20:G20"/>
    <mergeCell ref="H20:I20"/>
    <mergeCell ref="F17:G17"/>
    <mergeCell ref="H17:I17"/>
    <mergeCell ref="F18:G18"/>
    <mergeCell ref="H18:I18"/>
    <mergeCell ref="K15:K16"/>
    <mergeCell ref="L15:L16"/>
    <mergeCell ref="D15:D16"/>
    <mergeCell ref="C15:C16"/>
    <mergeCell ref="F19:G19"/>
    <mergeCell ref="H19:I19"/>
    <mergeCell ref="G30:H30"/>
    <mergeCell ref="J30:K30"/>
    <mergeCell ref="J26:K26"/>
    <mergeCell ref="D27:E27"/>
    <mergeCell ref="G27:H27"/>
    <mergeCell ref="J27:K27"/>
    <mergeCell ref="D26:E26"/>
    <mergeCell ref="G26:H26"/>
    <mergeCell ref="D21:H21"/>
    <mergeCell ref="D22:H22"/>
    <mergeCell ref="D23:H23"/>
    <mergeCell ref="D24:H24"/>
    <mergeCell ref="G29:H29"/>
    <mergeCell ref="J29:K29"/>
  </mergeCells>
  <printOptions/>
  <pageMargins left="1.3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60" zoomScalePageLayoutView="0" workbookViewId="0" topLeftCell="A1">
      <selection activeCell="C1" sqref="C1"/>
    </sheetView>
  </sheetViews>
  <sheetFormatPr defaultColWidth="8.8515625" defaultRowHeight="12.75"/>
  <cols>
    <col min="1" max="1" width="23.421875" style="0" customWidth="1"/>
    <col min="2" max="2" width="7.8515625" style="0" customWidth="1"/>
    <col min="3" max="3" width="37.00390625" style="0" customWidth="1"/>
    <col min="4" max="4" width="9.140625" style="0" customWidth="1"/>
    <col min="5" max="5" width="16.421875" style="0" customWidth="1"/>
    <col min="6" max="6" width="2.00390625" style="0" customWidth="1"/>
    <col min="7" max="7" width="11.421875" style="0" customWidth="1"/>
    <col min="8" max="8" width="15.421875" style="0" customWidth="1"/>
    <col min="9" max="9" width="10.00390625" style="0" customWidth="1"/>
    <col min="10" max="10" width="13.00390625" style="0" customWidth="1"/>
    <col min="11" max="11" width="11.28125" style="0" customWidth="1"/>
    <col min="12" max="12" width="21.421875" style="0" customWidth="1"/>
    <col min="13" max="13" width="12.8515625" style="0" customWidth="1"/>
  </cols>
  <sheetData>
    <row r="1" ht="127.5">
      <c r="M1" s="1" t="s">
        <v>0</v>
      </c>
    </row>
    <row r="2" spans="12:13" ht="13.5" thickBot="1">
      <c r="L2" s="2"/>
      <c r="M2" s="3" t="s">
        <v>1</v>
      </c>
    </row>
    <row r="3" spans="12:13" ht="12.75">
      <c r="L3" s="4" t="s">
        <v>2</v>
      </c>
      <c r="M3" s="5" t="s">
        <v>3</v>
      </c>
    </row>
    <row r="4" spans="1:13" ht="13.5" thickBot="1">
      <c r="A4" s="73" t="s">
        <v>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4" t="s">
        <v>5</v>
      </c>
      <c r="M4" s="6" t="s">
        <v>6</v>
      </c>
    </row>
    <row r="5" spans="1:11" s="7" customFormat="1" ht="8.25">
      <c r="A5" s="58" t="s">
        <v>7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ht="11.25" customHeight="1"/>
    <row r="7" spans="5:8" ht="13.5" thickBot="1">
      <c r="E7" s="8" t="s">
        <v>8</v>
      </c>
      <c r="F7" s="74" t="s">
        <v>9</v>
      </c>
      <c r="G7" s="74"/>
      <c r="H7" s="43"/>
    </row>
    <row r="8" spans="1:10" ht="13.5" thickBot="1">
      <c r="A8" s="75" t="s">
        <v>10</v>
      </c>
      <c r="B8" s="75"/>
      <c r="C8" s="75"/>
      <c r="D8" s="9"/>
      <c r="E8" s="10">
        <v>2</v>
      </c>
      <c r="F8" s="76">
        <v>40857</v>
      </c>
      <c r="G8" s="77"/>
      <c r="H8" s="44"/>
      <c r="J8" t="s">
        <v>12</v>
      </c>
    </row>
    <row r="9" spans="1:11" ht="12.75">
      <c r="A9" s="69" t="s">
        <v>38</v>
      </c>
      <c r="B9" s="69"/>
      <c r="C9" s="69"/>
      <c r="D9" s="69"/>
      <c r="E9" s="11"/>
      <c r="J9" s="12" t="s">
        <v>75</v>
      </c>
      <c r="K9" s="12"/>
    </row>
    <row r="10" spans="1:11" ht="12.75">
      <c r="A10" s="11"/>
      <c r="B10" s="11"/>
      <c r="C10" s="11"/>
      <c r="D10" s="11"/>
      <c r="E10" s="11"/>
      <c r="J10" s="27" t="s">
        <v>39</v>
      </c>
      <c r="K10" s="27"/>
    </row>
    <row r="11" ht="12.75">
      <c r="J11" s="13" t="s">
        <v>13</v>
      </c>
    </row>
    <row r="12" ht="12.75">
      <c r="J12" t="s">
        <v>53</v>
      </c>
    </row>
    <row r="14" ht="11.25" customHeight="1"/>
    <row r="15" spans="1:13" s="15" customFormat="1" ht="51">
      <c r="A15" s="70" t="s">
        <v>14</v>
      </c>
      <c r="B15" s="70"/>
      <c r="C15" s="59" t="s">
        <v>15</v>
      </c>
      <c r="D15" s="59" t="s">
        <v>16</v>
      </c>
      <c r="E15" s="14" t="s">
        <v>17</v>
      </c>
      <c r="F15" s="70" t="s">
        <v>18</v>
      </c>
      <c r="G15" s="70"/>
      <c r="H15" s="70"/>
      <c r="I15" s="70"/>
      <c r="J15" s="70"/>
      <c r="K15" s="70"/>
      <c r="L15" s="59" t="s">
        <v>19</v>
      </c>
      <c r="M15" s="61" t="s">
        <v>20</v>
      </c>
    </row>
    <row r="16" spans="1:13" s="15" customFormat="1" ht="64.5" customHeight="1">
      <c r="A16" s="16" t="s">
        <v>21</v>
      </c>
      <c r="B16" s="17" t="s">
        <v>22</v>
      </c>
      <c r="C16" s="60"/>
      <c r="D16" s="60"/>
      <c r="E16" s="14" t="s">
        <v>42</v>
      </c>
      <c r="F16" s="71" t="s">
        <v>43</v>
      </c>
      <c r="G16" s="72"/>
      <c r="H16" s="42" t="s">
        <v>55</v>
      </c>
      <c r="I16" s="45" t="s">
        <v>56</v>
      </c>
      <c r="J16" s="31" t="s">
        <v>44</v>
      </c>
      <c r="K16" s="14" t="s">
        <v>45</v>
      </c>
      <c r="L16" s="60"/>
      <c r="M16" s="62"/>
    </row>
    <row r="17" spans="1:13" s="20" customFormat="1" ht="12.75">
      <c r="A17" s="18" t="s">
        <v>11</v>
      </c>
      <c r="B17" s="19" t="s">
        <v>23</v>
      </c>
      <c r="C17" s="19" t="s">
        <v>24</v>
      </c>
      <c r="D17" s="19" t="s">
        <v>25</v>
      </c>
      <c r="E17" s="19" t="s">
        <v>26</v>
      </c>
      <c r="F17" s="66" t="s">
        <v>27</v>
      </c>
      <c r="G17" s="66"/>
      <c r="H17" s="39">
        <v>7</v>
      </c>
      <c r="I17" s="18">
        <v>8</v>
      </c>
      <c r="J17" s="18">
        <v>9</v>
      </c>
      <c r="K17" s="19">
        <v>10</v>
      </c>
      <c r="L17" s="19">
        <v>11</v>
      </c>
      <c r="M17" s="19">
        <v>12</v>
      </c>
    </row>
    <row r="18" spans="1:13" s="24" customFormat="1" ht="25.5">
      <c r="A18" s="21" t="s">
        <v>40</v>
      </c>
      <c r="B18" s="22">
        <v>1</v>
      </c>
      <c r="C18" s="41" t="s">
        <v>54</v>
      </c>
      <c r="D18" s="23">
        <v>2</v>
      </c>
      <c r="E18" s="32">
        <v>2037</v>
      </c>
      <c r="F18" s="68">
        <f>E18*2</f>
        <v>4074</v>
      </c>
      <c r="G18" s="68"/>
      <c r="H18" s="35">
        <f>E18*100%</f>
        <v>2037</v>
      </c>
      <c r="I18" s="18">
        <f>E18*10%</f>
        <v>203.70000000000002</v>
      </c>
      <c r="J18" s="46">
        <f>(E18+F18+H18+I18)*30%</f>
        <v>2505.51</v>
      </c>
      <c r="K18" s="32">
        <f>(E18+F18+H18+I18)*30%</f>
        <v>2505.51</v>
      </c>
      <c r="L18" s="32">
        <f>E18+F18+J18+K18+H18+I18</f>
        <v>13362.720000000001</v>
      </c>
      <c r="M18" s="22"/>
    </row>
    <row r="19" spans="3:13" ht="12.75">
      <c r="C19" s="25" t="s">
        <v>32</v>
      </c>
      <c r="D19" s="26">
        <f>D18</f>
        <v>2</v>
      </c>
      <c r="E19" s="32">
        <f>E18</f>
        <v>2037</v>
      </c>
      <c r="F19" s="63">
        <f>F18</f>
        <v>4074</v>
      </c>
      <c r="G19" s="64"/>
      <c r="H19" s="33">
        <f>H18</f>
        <v>2037</v>
      </c>
      <c r="I19" s="33">
        <f>I18</f>
        <v>203.70000000000002</v>
      </c>
      <c r="J19" s="46">
        <f>J18</f>
        <v>2505.51</v>
      </c>
      <c r="K19" s="40">
        <f>K18</f>
        <v>2505.51</v>
      </c>
      <c r="L19" s="35">
        <f>L18</f>
        <v>13362.720000000001</v>
      </c>
      <c r="M19" s="27"/>
    </row>
    <row r="20" spans="6:10" ht="13.5" thickBot="1">
      <c r="F20" s="65"/>
      <c r="G20" s="65"/>
      <c r="H20" s="34"/>
      <c r="I20" s="65"/>
      <c r="J20" s="65"/>
    </row>
    <row r="21" spans="3:12" ht="25.5">
      <c r="C21" s="36" t="s">
        <v>57</v>
      </c>
      <c r="D21" s="79">
        <f>(E19*2)*1.6</f>
        <v>6518.400000000001</v>
      </c>
      <c r="E21" s="79"/>
      <c r="F21" s="79"/>
      <c r="G21" s="79"/>
      <c r="H21" s="79"/>
      <c r="I21" s="79"/>
      <c r="L21" s="47" t="s">
        <v>46</v>
      </c>
    </row>
    <row r="22" spans="3:12" ht="12.75">
      <c r="C22" t="s">
        <v>47</v>
      </c>
      <c r="D22" s="51">
        <f>E18</f>
        <v>2037</v>
      </c>
      <c r="E22" s="51"/>
      <c r="F22" s="51"/>
      <c r="G22" s="51"/>
      <c r="H22" s="51"/>
      <c r="I22" s="51"/>
      <c r="L22" s="78">
        <f>L19*12</f>
        <v>160352.64</v>
      </c>
    </row>
    <row r="23" spans="3:12" ht="12.75">
      <c r="C23" t="s">
        <v>48</v>
      </c>
      <c r="D23" s="52">
        <f>E19*2</f>
        <v>4074</v>
      </c>
      <c r="E23" s="52"/>
      <c r="F23" s="52"/>
      <c r="G23" s="52"/>
      <c r="H23" s="52"/>
      <c r="I23" s="52"/>
      <c r="L23" s="78"/>
    </row>
    <row r="24" spans="3:9" ht="13.5" thickBot="1">
      <c r="C24" t="s">
        <v>49</v>
      </c>
      <c r="D24" s="53">
        <f>L22+D22+D23+D21</f>
        <v>172982.04</v>
      </c>
      <c r="E24" s="54"/>
      <c r="F24" s="54"/>
      <c r="G24" s="54"/>
      <c r="H24" s="54"/>
      <c r="I24" s="54"/>
    </row>
    <row r="25" spans="3:9" ht="13.5" thickBot="1">
      <c r="C25" t="s">
        <v>50</v>
      </c>
      <c r="D25" s="55">
        <f>D24*30.2%</f>
        <v>52240.57608</v>
      </c>
      <c r="E25" s="55"/>
      <c r="F25" s="55"/>
      <c r="G25" s="55"/>
      <c r="H25" s="55"/>
      <c r="I25" s="55"/>
    </row>
    <row r="26" ht="12.75">
      <c r="A26" t="s">
        <v>6</v>
      </c>
    </row>
    <row r="27" spans="3:12" ht="36" customHeight="1">
      <c r="C27" s="28" t="s">
        <v>51</v>
      </c>
      <c r="D27" s="57" t="s">
        <v>41</v>
      </c>
      <c r="E27" s="57"/>
      <c r="G27" s="56"/>
      <c r="H27" s="56"/>
      <c r="I27" s="56"/>
      <c r="K27" s="57" t="s">
        <v>52</v>
      </c>
      <c r="L27" s="57"/>
    </row>
    <row r="28" spans="4:12" s="7" customFormat="1" ht="8.25">
      <c r="D28" s="58" t="s">
        <v>33</v>
      </c>
      <c r="E28" s="58"/>
      <c r="G28" s="58" t="s">
        <v>34</v>
      </c>
      <c r="H28" s="58"/>
      <c r="I28" s="58"/>
      <c r="K28" s="58" t="s">
        <v>35</v>
      </c>
      <c r="L28" s="58"/>
    </row>
    <row r="30" spans="3:12" ht="12.75">
      <c r="C30" s="28" t="s">
        <v>36</v>
      </c>
      <c r="G30" s="56"/>
      <c r="H30" s="56"/>
      <c r="I30" s="56"/>
      <c r="K30" s="57" t="s">
        <v>37</v>
      </c>
      <c r="L30" s="57"/>
    </row>
    <row r="31" spans="7:12" s="29" customFormat="1" ht="8.25">
      <c r="G31" s="58" t="s">
        <v>34</v>
      </c>
      <c r="H31" s="58"/>
      <c r="I31" s="58"/>
      <c r="K31" s="58" t="s">
        <v>35</v>
      </c>
      <c r="L31" s="58"/>
    </row>
  </sheetData>
  <sheetProtection/>
  <mergeCells count="34">
    <mergeCell ref="M15:M16"/>
    <mergeCell ref="A9:D9"/>
    <mergeCell ref="A15:B15"/>
    <mergeCell ref="F15:K15"/>
    <mergeCell ref="F16:G16"/>
    <mergeCell ref="A4:K4"/>
    <mergeCell ref="A5:K5"/>
    <mergeCell ref="F7:G7"/>
    <mergeCell ref="A8:C8"/>
    <mergeCell ref="F8:G8"/>
    <mergeCell ref="D24:I24"/>
    <mergeCell ref="D25:I25"/>
    <mergeCell ref="F19:G19"/>
    <mergeCell ref="F20:G20"/>
    <mergeCell ref="I20:J20"/>
    <mergeCell ref="D21:I21"/>
    <mergeCell ref="G30:I30"/>
    <mergeCell ref="K30:L30"/>
    <mergeCell ref="G31:I31"/>
    <mergeCell ref="K31:L31"/>
    <mergeCell ref="D27:E27"/>
    <mergeCell ref="G27:I27"/>
    <mergeCell ref="K27:L27"/>
    <mergeCell ref="D28:E28"/>
    <mergeCell ref="G28:I28"/>
    <mergeCell ref="K28:L28"/>
    <mergeCell ref="L22:L23"/>
    <mergeCell ref="L15:L16"/>
    <mergeCell ref="C15:C16"/>
    <mergeCell ref="D15:D16"/>
    <mergeCell ref="D22:I22"/>
    <mergeCell ref="D23:I23"/>
    <mergeCell ref="F17:G17"/>
    <mergeCell ref="F18:G18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Normal="75" zoomScalePageLayoutView="0" workbookViewId="0" topLeftCell="A1">
      <selection activeCell="K10" sqref="K10"/>
    </sheetView>
  </sheetViews>
  <sheetFormatPr defaultColWidth="8.8515625" defaultRowHeight="12.75"/>
  <cols>
    <col min="1" max="1" width="23.421875" style="0" customWidth="1"/>
    <col min="2" max="2" width="7.8515625" style="0" customWidth="1"/>
    <col min="3" max="3" width="40.57421875" style="0" customWidth="1"/>
    <col min="4" max="5" width="9.140625" style="0" customWidth="1"/>
    <col min="6" max="6" width="16.421875" style="0" customWidth="1"/>
    <col min="7" max="7" width="2.00390625" style="0" customWidth="1"/>
    <col min="8" max="8" width="11.421875" style="0" customWidth="1"/>
    <col min="9" max="9" width="15.421875" style="0" customWidth="1"/>
    <col min="10" max="10" width="10.00390625" style="0" customWidth="1"/>
    <col min="11" max="11" width="13.00390625" style="0" customWidth="1"/>
    <col min="12" max="12" width="11.28125" style="0" customWidth="1"/>
    <col min="13" max="13" width="18.00390625" style="0" customWidth="1"/>
    <col min="14" max="14" width="12.8515625" style="0" customWidth="1"/>
  </cols>
  <sheetData>
    <row r="1" ht="127.5">
      <c r="N1" s="1" t="s">
        <v>0</v>
      </c>
    </row>
    <row r="2" spans="13:14" ht="13.5" thickBot="1">
      <c r="M2" s="2"/>
      <c r="N2" s="3" t="s">
        <v>1</v>
      </c>
    </row>
    <row r="3" spans="13:14" ht="12.75">
      <c r="M3" s="4" t="s">
        <v>2</v>
      </c>
      <c r="N3" s="5" t="s">
        <v>3</v>
      </c>
    </row>
    <row r="4" spans="1:14" ht="13.5" thickBot="1">
      <c r="A4" s="73" t="s">
        <v>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4" t="s">
        <v>5</v>
      </c>
      <c r="N4" s="6" t="s">
        <v>6</v>
      </c>
    </row>
    <row r="5" spans="1:12" s="7" customFormat="1" ht="8.25">
      <c r="A5" s="58" t="s">
        <v>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ht="11.25" customHeight="1"/>
    <row r="7" spans="6:9" ht="13.5" thickBot="1">
      <c r="F7" s="8" t="s">
        <v>8</v>
      </c>
      <c r="G7" s="74" t="s">
        <v>9</v>
      </c>
      <c r="H7" s="74"/>
      <c r="I7" s="43"/>
    </row>
    <row r="8" spans="1:11" ht="13.5" thickBot="1">
      <c r="A8" s="75" t="s">
        <v>10</v>
      </c>
      <c r="B8" s="75"/>
      <c r="C8" s="75"/>
      <c r="D8" s="9"/>
      <c r="E8" s="9"/>
      <c r="F8" s="10">
        <v>3</v>
      </c>
      <c r="G8" s="76">
        <v>41164</v>
      </c>
      <c r="H8" s="77"/>
      <c r="I8" s="44"/>
      <c r="K8" t="s">
        <v>12</v>
      </c>
    </row>
    <row r="9" spans="1:12" ht="12.75">
      <c r="A9" s="69" t="s">
        <v>76</v>
      </c>
      <c r="B9" s="69"/>
      <c r="C9" s="69"/>
      <c r="D9" s="49"/>
      <c r="E9" s="11"/>
      <c r="F9" s="11"/>
      <c r="K9" s="12" t="s">
        <v>79</v>
      </c>
      <c r="L9" s="12"/>
    </row>
    <row r="10" spans="1:12" ht="12.75">
      <c r="A10" s="11"/>
      <c r="B10" s="11"/>
      <c r="C10" s="11"/>
      <c r="D10" s="11"/>
      <c r="E10" s="11"/>
      <c r="F10" s="11"/>
      <c r="K10" s="27" t="s">
        <v>81</v>
      </c>
      <c r="L10" s="27"/>
    </row>
    <row r="11" ht="12.75">
      <c r="K11" s="13" t="s">
        <v>13</v>
      </c>
    </row>
    <row r="12" ht="12.75">
      <c r="K12" t="s">
        <v>74</v>
      </c>
    </row>
    <row r="14" ht="11.25" customHeight="1"/>
    <row r="15" spans="1:13" s="15" customFormat="1" ht="63.75" customHeight="1">
      <c r="A15" s="70" t="s">
        <v>14</v>
      </c>
      <c r="B15" s="70"/>
      <c r="C15" s="59" t="s">
        <v>15</v>
      </c>
      <c r="D15" s="59" t="s">
        <v>16</v>
      </c>
      <c r="E15" s="59" t="s">
        <v>65</v>
      </c>
      <c r="F15" s="59" t="s">
        <v>42</v>
      </c>
      <c r="G15" s="82" t="s">
        <v>18</v>
      </c>
      <c r="H15" s="83"/>
      <c r="I15" s="83"/>
      <c r="J15" s="83"/>
      <c r="K15" s="84"/>
      <c r="L15" s="80" t="s">
        <v>19</v>
      </c>
      <c r="M15" s="70" t="s">
        <v>20</v>
      </c>
    </row>
    <row r="16" spans="1:13" s="15" customFormat="1" ht="64.5" customHeight="1">
      <c r="A16" s="16" t="s">
        <v>21</v>
      </c>
      <c r="B16" s="17" t="s">
        <v>22</v>
      </c>
      <c r="C16" s="60"/>
      <c r="D16" s="60"/>
      <c r="E16" s="60"/>
      <c r="F16" s="60"/>
      <c r="G16" s="71" t="s">
        <v>60</v>
      </c>
      <c r="H16" s="72"/>
      <c r="I16" s="42" t="s">
        <v>61</v>
      </c>
      <c r="J16" s="31" t="s">
        <v>44</v>
      </c>
      <c r="K16" s="14" t="s">
        <v>45</v>
      </c>
      <c r="L16" s="81"/>
      <c r="M16" s="70"/>
    </row>
    <row r="17" spans="1:13" s="20" customFormat="1" ht="12.75">
      <c r="A17" s="18" t="s">
        <v>11</v>
      </c>
      <c r="B17" s="19" t="s">
        <v>23</v>
      </c>
      <c r="C17" s="19" t="s">
        <v>24</v>
      </c>
      <c r="D17" s="19" t="s">
        <v>25</v>
      </c>
      <c r="E17" s="19">
        <v>5</v>
      </c>
      <c r="F17" s="19">
        <v>6</v>
      </c>
      <c r="G17" s="66">
        <v>7</v>
      </c>
      <c r="H17" s="66"/>
      <c r="I17" s="39">
        <v>8</v>
      </c>
      <c r="J17" s="18">
        <v>9</v>
      </c>
      <c r="K17" s="19">
        <v>10</v>
      </c>
      <c r="L17" s="19">
        <v>11</v>
      </c>
      <c r="M17" s="18">
        <v>12</v>
      </c>
    </row>
    <row r="18" spans="1:13" s="24" customFormat="1" ht="12.75">
      <c r="A18" s="21" t="s">
        <v>58</v>
      </c>
      <c r="B18" s="22">
        <v>3</v>
      </c>
      <c r="C18" s="41" t="s">
        <v>59</v>
      </c>
      <c r="D18" s="23">
        <v>0.5</v>
      </c>
      <c r="E18" s="23">
        <v>2520</v>
      </c>
      <c r="F18" s="32">
        <f>E18*D18</f>
        <v>1260</v>
      </c>
      <c r="G18" s="68">
        <f>F18*100%</f>
        <v>1260</v>
      </c>
      <c r="H18" s="68"/>
      <c r="I18" s="35">
        <f>F18*25%</f>
        <v>315</v>
      </c>
      <c r="J18" s="46">
        <f>(F18+G18+I18)*30%</f>
        <v>850.5</v>
      </c>
      <c r="K18" s="32">
        <f>(F18+G18+I18)*30%</f>
        <v>850.5</v>
      </c>
      <c r="L18" s="32">
        <f>F18+G18+J18+K18+I18</f>
        <v>4536</v>
      </c>
      <c r="M18" s="21"/>
    </row>
    <row r="19" spans="3:13" ht="12.75">
      <c r="C19" s="25" t="s">
        <v>32</v>
      </c>
      <c r="D19" s="26">
        <f>D18</f>
        <v>0.5</v>
      </c>
      <c r="E19" s="23">
        <f>E18</f>
        <v>2520</v>
      </c>
      <c r="F19" s="32">
        <f>F18</f>
        <v>1260</v>
      </c>
      <c r="G19" s="63">
        <f>G18</f>
        <v>1260</v>
      </c>
      <c r="H19" s="64"/>
      <c r="I19" s="33">
        <f>I18</f>
        <v>315</v>
      </c>
      <c r="J19" s="46">
        <f>J18</f>
        <v>850.5</v>
      </c>
      <c r="K19" s="40">
        <f>K18</f>
        <v>850.5</v>
      </c>
      <c r="L19" s="35">
        <f>L18</f>
        <v>4536</v>
      </c>
      <c r="M19" s="27"/>
    </row>
    <row r="20" spans="7:11" ht="13.5" thickBot="1">
      <c r="G20" s="65"/>
      <c r="H20" s="65"/>
      <c r="I20" s="34"/>
      <c r="J20" s="65"/>
      <c r="K20" s="65"/>
    </row>
    <row r="21" spans="3:13" ht="12.75">
      <c r="C21" s="36" t="s">
        <v>49</v>
      </c>
      <c r="D21" s="79">
        <f>M22</f>
        <v>54432</v>
      </c>
      <c r="E21" s="79"/>
      <c r="F21" s="79"/>
      <c r="G21" s="79"/>
      <c r="H21" s="79"/>
      <c r="I21" s="79"/>
      <c r="J21" s="79"/>
      <c r="M21" s="47" t="s">
        <v>66</v>
      </c>
    </row>
    <row r="22" spans="3:13" ht="12.75">
      <c r="C22" t="s">
        <v>50</v>
      </c>
      <c r="D22" s="51">
        <f>D21*30.2%</f>
        <v>16438.464</v>
      </c>
      <c r="E22" s="51"/>
      <c r="F22" s="51"/>
      <c r="G22" s="51"/>
      <c r="H22" s="51"/>
      <c r="I22" s="51"/>
      <c r="J22" s="51"/>
      <c r="M22" s="48">
        <f>L19*12</f>
        <v>54432</v>
      </c>
    </row>
    <row r="23" spans="3:13" ht="36" customHeight="1">
      <c r="C23" s="28" t="s">
        <v>51</v>
      </c>
      <c r="D23" s="57" t="s">
        <v>41</v>
      </c>
      <c r="E23" s="57"/>
      <c r="F23" s="57"/>
      <c r="H23" s="56"/>
      <c r="I23" s="56"/>
      <c r="J23" s="56"/>
      <c r="L23" s="57" t="s">
        <v>52</v>
      </c>
      <c r="M23" s="57"/>
    </row>
    <row r="24" spans="4:13" s="7" customFormat="1" ht="8.25">
      <c r="D24" s="58" t="s">
        <v>33</v>
      </c>
      <c r="E24" s="58"/>
      <c r="F24" s="58"/>
      <c r="H24" s="58" t="s">
        <v>34</v>
      </c>
      <c r="I24" s="58"/>
      <c r="J24" s="58"/>
      <c r="L24" s="58" t="s">
        <v>35</v>
      </c>
      <c r="M24" s="58"/>
    </row>
    <row r="26" spans="3:13" ht="12.75">
      <c r="C26" s="28" t="s">
        <v>36</v>
      </c>
      <c r="H26" s="56"/>
      <c r="I26" s="56"/>
      <c r="J26" s="56"/>
      <c r="L26" s="57" t="s">
        <v>37</v>
      </c>
      <c r="M26" s="57"/>
    </row>
    <row r="27" spans="8:13" s="29" customFormat="1" ht="8.25">
      <c r="H27" s="58" t="s">
        <v>34</v>
      </c>
      <c r="I27" s="58"/>
      <c r="J27" s="58"/>
      <c r="L27" s="58" t="s">
        <v>35</v>
      </c>
      <c r="M27" s="58"/>
    </row>
  </sheetData>
  <sheetProtection/>
  <mergeCells count="32">
    <mergeCell ref="A4:L4"/>
    <mergeCell ref="A5:L5"/>
    <mergeCell ref="G7:H7"/>
    <mergeCell ref="A8:C8"/>
    <mergeCell ref="G8:H8"/>
    <mergeCell ref="A9:C9"/>
    <mergeCell ref="D21:J21"/>
    <mergeCell ref="D22:J22"/>
    <mergeCell ref="G17:H17"/>
    <mergeCell ref="G18:H18"/>
    <mergeCell ref="G19:H19"/>
    <mergeCell ref="G20:H20"/>
    <mergeCell ref="A15:B15"/>
    <mergeCell ref="G16:H16"/>
    <mergeCell ref="H26:J26"/>
    <mergeCell ref="L26:M26"/>
    <mergeCell ref="H27:J27"/>
    <mergeCell ref="L27:M27"/>
    <mergeCell ref="L23:M23"/>
    <mergeCell ref="D24:F24"/>
    <mergeCell ref="H24:J24"/>
    <mergeCell ref="L24:M24"/>
    <mergeCell ref="D23:F23"/>
    <mergeCell ref="H23:J23"/>
    <mergeCell ref="L15:L16"/>
    <mergeCell ref="M15:M16"/>
    <mergeCell ref="G15:K15"/>
    <mergeCell ref="C15:C16"/>
    <mergeCell ref="D15:D16"/>
    <mergeCell ref="E15:E16"/>
    <mergeCell ref="F15:F16"/>
    <mergeCell ref="J20:K20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60" zoomScalePageLayoutView="0" workbookViewId="0" topLeftCell="A4">
      <selection activeCell="K10" sqref="K10"/>
    </sheetView>
  </sheetViews>
  <sheetFormatPr defaultColWidth="8.8515625" defaultRowHeight="12.75"/>
  <cols>
    <col min="1" max="1" width="23.421875" style="0" customWidth="1"/>
    <col min="2" max="2" width="7.8515625" style="0" customWidth="1"/>
    <col min="3" max="3" width="40.57421875" style="0" customWidth="1"/>
    <col min="4" max="5" width="9.140625" style="0" customWidth="1"/>
    <col min="6" max="6" width="16.421875" style="0" customWidth="1"/>
    <col min="7" max="7" width="2.00390625" style="0" customWidth="1"/>
    <col min="8" max="8" width="11.421875" style="0" customWidth="1"/>
    <col min="9" max="9" width="15.421875" style="0" customWidth="1"/>
    <col min="10" max="10" width="10.00390625" style="0" customWidth="1"/>
    <col min="11" max="11" width="13.00390625" style="0" customWidth="1"/>
    <col min="12" max="12" width="11.28125" style="0" customWidth="1"/>
    <col min="13" max="13" width="21.421875" style="0" customWidth="1"/>
    <col min="14" max="14" width="12.8515625" style="0" customWidth="1"/>
  </cols>
  <sheetData>
    <row r="1" ht="127.5">
      <c r="N1" s="1" t="s">
        <v>0</v>
      </c>
    </row>
    <row r="2" spans="13:14" ht="13.5" thickBot="1">
      <c r="M2" s="2"/>
      <c r="N2" s="3" t="s">
        <v>1</v>
      </c>
    </row>
    <row r="3" spans="13:14" ht="12.75">
      <c r="M3" s="4" t="s">
        <v>2</v>
      </c>
      <c r="N3" s="5" t="s">
        <v>3</v>
      </c>
    </row>
    <row r="4" spans="1:14" ht="13.5" thickBot="1">
      <c r="A4" s="73" t="s">
        <v>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4" t="s">
        <v>5</v>
      </c>
      <c r="N4" s="6" t="s">
        <v>6</v>
      </c>
    </row>
    <row r="5" spans="1:12" s="7" customFormat="1" ht="8.25">
      <c r="A5" s="58" t="s">
        <v>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ht="11.25" customHeight="1"/>
    <row r="7" spans="6:9" ht="13.5" thickBot="1">
      <c r="F7" s="8" t="s">
        <v>8</v>
      </c>
      <c r="G7" s="74" t="s">
        <v>9</v>
      </c>
      <c r="H7" s="74"/>
      <c r="I7" s="43"/>
    </row>
    <row r="8" spans="1:11" ht="13.5" thickBot="1">
      <c r="A8" s="75" t="s">
        <v>10</v>
      </c>
      <c r="B8" s="75"/>
      <c r="C8" s="75"/>
      <c r="D8" s="9"/>
      <c r="E8" s="9"/>
      <c r="F8" s="10">
        <v>4</v>
      </c>
      <c r="G8" s="76">
        <v>41164</v>
      </c>
      <c r="H8" s="77"/>
      <c r="I8" s="44"/>
      <c r="K8" t="s">
        <v>12</v>
      </c>
    </row>
    <row r="9" spans="1:12" ht="12.75">
      <c r="A9" s="69" t="s">
        <v>76</v>
      </c>
      <c r="B9" s="69"/>
      <c r="C9" s="69"/>
      <c r="D9" s="49"/>
      <c r="E9" s="11"/>
      <c r="F9" s="11"/>
      <c r="K9" s="12" t="s">
        <v>79</v>
      </c>
      <c r="L9" s="12"/>
    </row>
    <row r="10" spans="1:12" ht="12.75">
      <c r="A10" s="11"/>
      <c r="B10" s="11"/>
      <c r="C10" s="11"/>
      <c r="D10" s="11"/>
      <c r="E10" s="11"/>
      <c r="F10" s="11"/>
      <c r="K10" s="27" t="s">
        <v>80</v>
      </c>
      <c r="L10" s="27"/>
    </row>
    <row r="11" ht="12.75">
      <c r="K11" s="13" t="s">
        <v>13</v>
      </c>
    </row>
    <row r="12" ht="12.75">
      <c r="K12" t="s">
        <v>67</v>
      </c>
    </row>
    <row r="14" ht="11.25" customHeight="1"/>
    <row r="15" spans="1:13" s="15" customFormat="1" ht="63.75" customHeight="1">
      <c r="A15" s="70" t="s">
        <v>14</v>
      </c>
      <c r="B15" s="70"/>
      <c r="C15" s="59" t="s">
        <v>15</v>
      </c>
      <c r="D15" s="59" t="s">
        <v>16</v>
      </c>
      <c r="E15" s="59" t="s">
        <v>17</v>
      </c>
      <c r="F15" s="59" t="s">
        <v>42</v>
      </c>
      <c r="G15" s="82" t="s">
        <v>18</v>
      </c>
      <c r="H15" s="83"/>
      <c r="I15" s="83"/>
      <c r="J15" s="83"/>
      <c r="K15" s="84"/>
      <c r="L15" s="80" t="s">
        <v>19</v>
      </c>
      <c r="M15" s="70" t="s">
        <v>20</v>
      </c>
    </row>
    <row r="16" spans="1:13" s="15" customFormat="1" ht="64.5" customHeight="1">
      <c r="A16" s="16" t="s">
        <v>21</v>
      </c>
      <c r="B16" s="17" t="s">
        <v>22</v>
      </c>
      <c r="C16" s="60"/>
      <c r="D16" s="60"/>
      <c r="E16" s="60"/>
      <c r="F16" s="60"/>
      <c r="G16" s="71" t="s">
        <v>60</v>
      </c>
      <c r="H16" s="72"/>
      <c r="I16" s="42" t="s">
        <v>61</v>
      </c>
      <c r="J16" s="31" t="s">
        <v>44</v>
      </c>
      <c r="K16" s="14" t="s">
        <v>45</v>
      </c>
      <c r="L16" s="81"/>
      <c r="M16" s="70"/>
    </row>
    <row r="17" spans="1:13" s="20" customFormat="1" ht="12.75">
      <c r="A17" s="18" t="s">
        <v>11</v>
      </c>
      <c r="B17" s="19" t="s">
        <v>23</v>
      </c>
      <c r="C17" s="19" t="s">
        <v>24</v>
      </c>
      <c r="D17" s="19" t="s">
        <v>25</v>
      </c>
      <c r="E17" s="19">
        <v>5</v>
      </c>
      <c r="F17" s="19">
        <v>6</v>
      </c>
      <c r="G17" s="66">
        <v>7</v>
      </c>
      <c r="H17" s="66"/>
      <c r="I17" s="39">
        <v>8</v>
      </c>
      <c r="J17" s="18">
        <v>9</v>
      </c>
      <c r="K17" s="19">
        <v>10</v>
      </c>
      <c r="L17" s="19">
        <v>11</v>
      </c>
      <c r="M17" s="18">
        <v>12</v>
      </c>
    </row>
    <row r="18" spans="1:13" s="24" customFormat="1" ht="12.75">
      <c r="A18" s="21" t="s">
        <v>62</v>
      </c>
      <c r="B18" s="22">
        <v>4</v>
      </c>
      <c r="C18" s="41" t="s">
        <v>63</v>
      </c>
      <c r="D18" s="23">
        <v>0.75</v>
      </c>
      <c r="E18" s="23">
        <v>2880</v>
      </c>
      <c r="F18" s="32">
        <f>E18*D18</f>
        <v>2160</v>
      </c>
      <c r="G18" s="68">
        <f>F18*60%</f>
        <v>1296</v>
      </c>
      <c r="H18" s="68"/>
      <c r="I18" s="35">
        <f>F18*25%</f>
        <v>540</v>
      </c>
      <c r="J18" s="46">
        <f>(F18+G18+I18)*30%</f>
        <v>1198.8</v>
      </c>
      <c r="K18" s="32">
        <f>(F18+G18+I18)*30%</f>
        <v>1198.8</v>
      </c>
      <c r="L18" s="32">
        <f>F18+G18+J18+K18+I18</f>
        <v>6393.6</v>
      </c>
      <c r="M18" s="21"/>
    </row>
    <row r="19" spans="1:13" s="24" customFormat="1" ht="12.75">
      <c r="A19" s="21" t="s">
        <v>62</v>
      </c>
      <c r="B19" s="22">
        <v>5</v>
      </c>
      <c r="C19" s="41" t="s">
        <v>64</v>
      </c>
      <c r="D19" s="23">
        <v>0.5</v>
      </c>
      <c r="E19" s="23">
        <v>2078</v>
      </c>
      <c r="F19" s="32">
        <f>E19*D19</f>
        <v>1039</v>
      </c>
      <c r="G19" s="68">
        <f>F19*45%</f>
        <v>467.55</v>
      </c>
      <c r="H19" s="68"/>
      <c r="I19" s="35">
        <f>F19*25%</f>
        <v>259.75</v>
      </c>
      <c r="J19" s="46">
        <f>(F19+G19+I19)*30%</f>
        <v>529.89</v>
      </c>
      <c r="K19" s="32">
        <f>(F19+G19+I19)*30%</f>
        <v>529.89</v>
      </c>
      <c r="L19" s="32">
        <f>F19+G19+J19+K19+I19</f>
        <v>2826.08</v>
      </c>
      <c r="M19" s="21"/>
    </row>
    <row r="20" spans="3:13" ht="12.75">
      <c r="C20" s="25" t="s">
        <v>32</v>
      </c>
      <c r="D20" s="26">
        <f>D18+D19</f>
        <v>1.25</v>
      </c>
      <c r="E20" s="23">
        <f>E18+E19</f>
        <v>4958</v>
      </c>
      <c r="F20" s="32">
        <f>F18+F19</f>
        <v>3199</v>
      </c>
      <c r="G20" s="63">
        <f>G18+G19</f>
        <v>1763.55</v>
      </c>
      <c r="H20" s="67"/>
      <c r="I20" s="33">
        <f>I18+I19</f>
        <v>799.75</v>
      </c>
      <c r="J20" s="33">
        <f>J18+J19</f>
        <v>1728.69</v>
      </c>
      <c r="K20" s="33">
        <f>K18+K19</f>
        <v>1728.69</v>
      </c>
      <c r="L20" s="33">
        <f>L18+L19</f>
        <v>9219.68</v>
      </c>
      <c r="M20" s="27"/>
    </row>
    <row r="21" spans="7:11" ht="13.5" thickBot="1">
      <c r="G21" s="65"/>
      <c r="H21" s="65"/>
      <c r="I21" s="34"/>
      <c r="J21" s="65"/>
      <c r="K21" s="65"/>
    </row>
    <row r="22" spans="3:13" ht="12.75">
      <c r="C22" s="36" t="s">
        <v>49</v>
      </c>
      <c r="D22" s="79">
        <f>M23</f>
        <v>110636.16</v>
      </c>
      <c r="E22" s="79"/>
      <c r="F22" s="79"/>
      <c r="G22" s="79"/>
      <c r="H22" s="79"/>
      <c r="I22" s="79"/>
      <c r="J22" s="79"/>
      <c r="M22" s="47" t="s">
        <v>66</v>
      </c>
    </row>
    <row r="23" spans="3:13" ht="12.75">
      <c r="C23" t="s">
        <v>50</v>
      </c>
      <c r="D23" s="51">
        <f>D22*30.2%</f>
        <v>33412.12032</v>
      </c>
      <c r="E23" s="51"/>
      <c r="F23" s="51"/>
      <c r="G23" s="51"/>
      <c r="H23" s="51"/>
      <c r="I23" s="51"/>
      <c r="J23" s="51"/>
      <c r="M23" s="48">
        <f>L20*12</f>
        <v>110636.16</v>
      </c>
    </row>
    <row r="24" spans="3:13" ht="36" customHeight="1">
      <c r="C24" s="28" t="s">
        <v>51</v>
      </c>
      <c r="D24" s="57" t="s">
        <v>41</v>
      </c>
      <c r="E24" s="57"/>
      <c r="F24" s="57"/>
      <c r="H24" s="56"/>
      <c r="I24" s="56"/>
      <c r="J24" s="56"/>
      <c r="L24" s="57" t="s">
        <v>52</v>
      </c>
      <c r="M24" s="57"/>
    </row>
    <row r="25" spans="4:13" s="7" customFormat="1" ht="8.25">
      <c r="D25" s="58" t="s">
        <v>33</v>
      </c>
      <c r="E25" s="58"/>
      <c r="F25" s="58"/>
      <c r="H25" s="58" t="s">
        <v>34</v>
      </c>
      <c r="I25" s="58"/>
      <c r="J25" s="58"/>
      <c r="L25" s="58" t="s">
        <v>35</v>
      </c>
      <c r="M25" s="58"/>
    </row>
    <row r="27" spans="3:13" ht="12.75">
      <c r="C27" s="28" t="s">
        <v>36</v>
      </c>
      <c r="H27" s="56"/>
      <c r="I27" s="56"/>
      <c r="J27" s="56"/>
      <c r="L27" s="57" t="s">
        <v>37</v>
      </c>
      <c r="M27" s="57"/>
    </row>
    <row r="28" spans="8:13" s="29" customFormat="1" ht="8.25">
      <c r="H28" s="58" t="s">
        <v>34</v>
      </c>
      <c r="I28" s="58"/>
      <c r="J28" s="58"/>
      <c r="L28" s="58" t="s">
        <v>35</v>
      </c>
      <c r="M28" s="58"/>
    </row>
  </sheetData>
  <sheetProtection/>
  <mergeCells count="33">
    <mergeCell ref="A15:B15"/>
    <mergeCell ref="G15:K15"/>
    <mergeCell ref="L15:L16"/>
    <mergeCell ref="A9:C9"/>
    <mergeCell ref="A4:L4"/>
    <mergeCell ref="A5:L5"/>
    <mergeCell ref="G7:H7"/>
    <mergeCell ref="A8:C8"/>
    <mergeCell ref="G8:H8"/>
    <mergeCell ref="G20:H20"/>
    <mergeCell ref="G21:H21"/>
    <mergeCell ref="J21:K21"/>
    <mergeCell ref="D22:J22"/>
    <mergeCell ref="M15:M16"/>
    <mergeCell ref="G16:H16"/>
    <mergeCell ref="G17:H17"/>
    <mergeCell ref="G18:H18"/>
    <mergeCell ref="H27:J27"/>
    <mergeCell ref="L27:M27"/>
    <mergeCell ref="D23:J23"/>
    <mergeCell ref="D24:F24"/>
    <mergeCell ref="H24:J24"/>
    <mergeCell ref="L24:M24"/>
    <mergeCell ref="H28:J28"/>
    <mergeCell ref="L28:M28"/>
    <mergeCell ref="G19:H19"/>
    <mergeCell ref="C15:C16"/>
    <mergeCell ref="D15:D16"/>
    <mergeCell ref="E15:E16"/>
    <mergeCell ref="F15:F16"/>
    <mergeCell ref="D25:F25"/>
    <mergeCell ref="H25:J25"/>
    <mergeCell ref="L25:M25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60" zoomScalePageLayoutView="0" workbookViewId="0" topLeftCell="C1">
      <selection activeCell="J12" sqref="J12"/>
    </sheetView>
  </sheetViews>
  <sheetFormatPr defaultColWidth="8.8515625" defaultRowHeight="12.75"/>
  <cols>
    <col min="1" max="1" width="23.421875" style="0" customWidth="1"/>
    <col min="2" max="2" width="7.8515625" style="0" customWidth="1"/>
    <col min="3" max="3" width="40.57421875" style="0" customWidth="1"/>
    <col min="4" max="5" width="9.140625" style="0" customWidth="1"/>
    <col min="6" max="6" width="16.421875" style="0" customWidth="1"/>
    <col min="7" max="7" width="2.00390625" style="0" customWidth="1"/>
    <col min="8" max="8" width="11.421875" style="0" customWidth="1"/>
    <col min="9" max="9" width="15.421875" style="0" customWidth="1"/>
    <col min="10" max="10" width="12.140625" style="0" customWidth="1"/>
    <col min="11" max="11" width="13.00390625" style="0" customWidth="1"/>
    <col min="12" max="12" width="10.00390625" style="0" customWidth="1"/>
    <col min="13" max="13" width="13.00390625" style="0" customWidth="1"/>
    <col min="14" max="14" width="11.28125" style="0" customWidth="1"/>
    <col min="15" max="15" width="21.421875" style="0" customWidth="1"/>
    <col min="16" max="16" width="12.8515625" style="0" customWidth="1"/>
  </cols>
  <sheetData>
    <row r="1" ht="127.5">
      <c r="P1" s="1" t="s">
        <v>0</v>
      </c>
    </row>
    <row r="2" spans="15:16" ht="13.5" thickBot="1">
      <c r="O2" s="2"/>
      <c r="P2" s="3" t="s">
        <v>1</v>
      </c>
    </row>
    <row r="3" spans="15:16" ht="12.75">
      <c r="O3" s="4" t="s">
        <v>2</v>
      </c>
      <c r="P3" s="5" t="s">
        <v>3</v>
      </c>
    </row>
    <row r="4" spans="1:16" ht="13.5" thickBot="1">
      <c r="A4" s="73" t="s">
        <v>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" t="s">
        <v>5</v>
      </c>
      <c r="P4" s="6" t="s">
        <v>6</v>
      </c>
    </row>
    <row r="5" spans="1:14" s="7" customFormat="1" ht="8.25">
      <c r="A5" s="58" t="s">
        <v>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ht="11.25" customHeight="1"/>
    <row r="7" spans="6:11" ht="13.5" thickBot="1">
      <c r="F7" s="8" t="s">
        <v>8</v>
      </c>
      <c r="G7" s="74" t="s">
        <v>9</v>
      </c>
      <c r="H7" s="74"/>
      <c r="I7" s="43"/>
      <c r="J7" s="43"/>
      <c r="K7" s="43"/>
    </row>
    <row r="8" spans="1:13" ht="13.5" thickBot="1">
      <c r="A8" s="75" t="s">
        <v>10</v>
      </c>
      <c r="B8" s="75"/>
      <c r="C8" s="75"/>
      <c r="D8" s="9"/>
      <c r="E8" s="9"/>
      <c r="F8" s="10">
        <v>5</v>
      </c>
      <c r="G8" s="76">
        <v>41164</v>
      </c>
      <c r="H8" s="77"/>
      <c r="I8" s="44"/>
      <c r="J8" s="44"/>
      <c r="K8" s="44"/>
      <c r="M8" t="s">
        <v>12</v>
      </c>
    </row>
    <row r="9" spans="1:14" ht="12.75">
      <c r="A9" s="69" t="s">
        <v>76</v>
      </c>
      <c r="B9" s="69"/>
      <c r="C9" s="69"/>
      <c r="D9" s="49"/>
      <c r="E9" s="11"/>
      <c r="F9" s="11"/>
      <c r="M9" s="12" t="s">
        <v>77</v>
      </c>
      <c r="N9" s="12"/>
    </row>
    <row r="10" spans="1:14" ht="12.75">
      <c r="A10" s="11"/>
      <c r="B10" s="11"/>
      <c r="C10" s="11"/>
      <c r="D10" s="11"/>
      <c r="E10" s="11"/>
      <c r="F10" s="11"/>
      <c r="M10" s="27" t="s">
        <v>78</v>
      </c>
      <c r="N10" s="27"/>
    </row>
    <row r="11" ht="12.75">
      <c r="M11" s="13" t="s">
        <v>13</v>
      </c>
    </row>
    <row r="12" ht="12.75">
      <c r="M12" t="s">
        <v>73</v>
      </c>
    </row>
    <row r="14" ht="11.25" customHeight="1"/>
    <row r="15" spans="1:15" s="15" customFormat="1" ht="63.75" customHeight="1">
      <c r="A15" s="70" t="s">
        <v>14</v>
      </c>
      <c r="B15" s="70"/>
      <c r="C15" s="59" t="s">
        <v>15</v>
      </c>
      <c r="D15" s="59" t="s">
        <v>16</v>
      </c>
      <c r="E15" s="59" t="s">
        <v>17</v>
      </c>
      <c r="F15" s="59" t="s">
        <v>42</v>
      </c>
      <c r="G15" s="82" t="s">
        <v>18</v>
      </c>
      <c r="H15" s="83"/>
      <c r="I15" s="83"/>
      <c r="J15" s="83"/>
      <c r="K15" s="83"/>
      <c r="L15" s="83"/>
      <c r="M15" s="84"/>
      <c r="N15" s="80" t="s">
        <v>19</v>
      </c>
      <c r="O15" s="70" t="s">
        <v>20</v>
      </c>
    </row>
    <row r="16" spans="1:15" s="15" customFormat="1" ht="64.5" customHeight="1">
      <c r="A16" s="16" t="s">
        <v>21</v>
      </c>
      <c r="B16" s="17" t="s">
        <v>22</v>
      </c>
      <c r="C16" s="60"/>
      <c r="D16" s="60"/>
      <c r="E16" s="60"/>
      <c r="F16" s="60"/>
      <c r="G16" s="71" t="s">
        <v>60</v>
      </c>
      <c r="H16" s="72"/>
      <c r="I16" s="42" t="s">
        <v>61</v>
      </c>
      <c r="J16" s="50" t="s">
        <v>71</v>
      </c>
      <c r="K16" s="50" t="s">
        <v>72</v>
      </c>
      <c r="L16" s="50" t="s">
        <v>44</v>
      </c>
      <c r="M16" s="14" t="s">
        <v>45</v>
      </c>
      <c r="N16" s="81"/>
      <c r="O16" s="70"/>
    </row>
    <row r="17" spans="1:15" s="20" customFormat="1" ht="12.75">
      <c r="A17" s="18" t="s">
        <v>11</v>
      </c>
      <c r="B17" s="19" t="s">
        <v>23</v>
      </c>
      <c r="C17" s="19" t="s">
        <v>24</v>
      </c>
      <c r="D17" s="19" t="s">
        <v>25</v>
      </c>
      <c r="E17" s="19">
        <v>5</v>
      </c>
      <c r="F17" s="19">
        <v>6</v>
      </c>
      <c r="G17" s="66">
        <v>7</v>
      </c>
      <c r="H17" s="66"/>
      <c r="I17" s="39">
        <v>8</v>
      </c>
      <c r="J17" s="18">
        <v>9</v>
      </c>
      <c r="K17" s="18">
        <v>10</v>
      </c>
      <c r="L17" s="18">
        <v>11</v>
      </c>
      <c r="M17" s="19">
        <v>12</v>
      </c>
      <c r="N17" s="19">
        <v>13</v>
      </c>
      <c r="O17" s="18">
        <v>14</v>
      </c>
    </row>
    <row r="18" spans="1:15" s="24" customFormat="1" ht="12.75">
      <c r="A18" s="21" t="s">
        <v>68</v>
      </c>
      <c r="B18" s="22">
        <v>6</v>
      </c>
      <c r="C18" s="41" t="s">
        <v>69</v>
      </c>
      <c r="D18" s="23">
        <v>0.5</v>
      </c>
      <c r="E18" s="23">
        <v>2880</v>
      </c>
      <c r="F18" s="32">
        <f>E18*D18</f>
        <v>1440</v>
      </c>
      <c r="G18" s="68">
        <f>F18*90%</f>
        <v>1296</v>
      </c>
      <c r="H18" s="68"/>
      <c r="I18" s="35">
        <f>F18*25%</f>
        <v>360</v>
      </c>
      <c r="J18" s="35"/>
      <c r="K18" s="35"/>
      <c r="L18" s="46">
        <f>(F18+G18+I18)*30%</f>
        <v>928.8</v>
      </c>
      <c r="M18" s="32">
        <f>(F18+G18+I18)*30%</f>
        <v>928.8</v>
      </c>
      <c r="N18" s="32">
        <f>F18+G18+L18+M18+I18</f>
        <v>4953.6</v>
      </c>
      <c r="O18" s="21"/>
    </row>
    <row r="19" spans="1:15" s="24" customFormat="1" ht="12.75">
      <c r="A19" s="21" t="s">
        <v>68</v>
      </c>
      <c r="B19" s="22">
        <v>7</v>
      </c>
      <c r="C19" s="41" t="s">
        <v>64</v>
      </c>
      <c r="D19" s="23">
        <v>0.5</v>
      </c>
      <c r="E19" s="23">
        <v>2078</v>
      </c>
      <c r="F19" s="32">
        <f>E19*D19</f>
        <v>1039</v>
      </c>
      <c r="G19" s="68">
        <f>F19*45%</f>
        <v>467.55</v>
      </c>
      <c r="H19" s="68"/>
      <c r="I19" s="35">
        <f>F19*25%</f>
        <v>259.75</v>
      </c>
      <c r="J19" s="35"/>
      <c r="K19" s="35"/>
      <c r="L19" s="46">
        <f>(F19+G19+I19)*30%</f>
        <v>529.89</v>
      </c>
      <c r="M19" s="32">
        <f>(F19+G19+I19)*30%</f>
        <v>529.89</v>
      </c>
      <c r="N19" s="32">
        <f>F19+G19+L19+M19+I19</f>
        <v>2826.08</v>
      </c>
      <c r="O19" s="21"/>
    </row>
    <row r="20" spans="1:15" s="24" customFormat="1" ht="12.75">
      <c r="A20" s="21" t="s">
        <v>68</v>
      </c>
      <c r="B20" s="22">
        <v>8</v>
      </c>
      <c r="C20" s="41" t="s">
        <v>70</v>
      </c>
      <c r="D20" s="23">
        <v>1.5</v>
      </c>
      <c r="E20" s="23">
        <v>2078</v>
      </c>
      <c r="F20" s="32">
        <f>E20*D20</f>
        <v>3117</v>
      </c>
      <c r="G20" s="68"/>
      <c r="H20" s="68"/>
      <c r="I20" s="35">
        <f>F20*25%</f>
        <v>779.25</v>
      </c>
      <c r="J20" s="35">
        <f>F20*20%</f>
        <v>623.4000000000001</v>
      </c>
      <c r="K20" s="86">
        <v>845</v>
      </c>
      <c r="L20" s="46">
        <f>(F20+G20+I20+J20+K20)*30%</f>
        <v>1609.3949999999998</v>
      </c>
      <c r="M20" s="32">
        <f>(F20+G20+I20+J20+K20)*30%</f>
        <v>1609.3949999999998</v>
      </c>
      <c r="N20" s="32">
        <f>F20+G20+L20+M20+I20+J20+K20</f>
        <v>8583.439999999999</v>
      </c>
      <c r="O20" s="21"/>
    </row>
    <row r="21" spans="3:15" ht="12.75">
      <c r="C21" s="25" t="s">
        <v>32</v>
      </c>
      <c r="D21" s="26">
        <f>D18+D20+D19</f>
        <v>2.5</v>
      </c>
      <c r="E21" s="26">
        <f>E18+E20+E19</f>
        <v>7036</v>
      </c>
      <c r="F21" s="18">
        <f>F18+F20+F19</f>
        <v>5596</v>
      </c>
      <c r="G21" s="85">
        <f>G18+G20+G19</f>
        <v>1763.55</v>
      </c>
      <c r="H21" s="67"/>
      <c r="I21" s="30">
        <f aca="true" t="shared" si="0" ref="I21:N21">I18+I20+I19</f>
        <v>1399</v>
      </c>
      <c r="J21" s="30">
        <f t="shared" si="0"/>
        <v>623.4000000000001</v>
      </c>
      <c r="K21" s="30">
        <f t="shared" si="0"/>
        <v>845</v>
      </c>
      <c r="L21" s="30">
        <f t="shared" si="0"/>
        <v>3068.0849999999996</v>
      </c>
      <c r="M21" s="30">
        <f t="shared" si="0"/>
        <v>3068.0849999999996</v>
      </c>
      <c r="N21" s="18">
        <f t="shared" si="0"/>
        <v>16363.119999999999</v>
      </c>
      <c r="O21" s="27"/>
    </row>
    <row r="22" spans="7:13" ht="13.5" thickBot="1">
      <c r="G22" s="65"/>
      <c r="H22" s="65"/>
      <c r="I22" s="34"/>
      <c r="J22" s="34"/>
      <c r="K22" s="34"/>
      <c r="L22" s="65"/>
      <c r="M22" s="65"/>
    </row>
    <row r="23" spans="3:15" ht="12.75">
      <c r="C23" s="36" t="s">
        <v>49</v>
      </c>
      <c r="D23" s="79">
        <f>O24</f>
        <v>144856.8</v>
      </c>
      <c r="E23" s="79"/>
      <c r="F23" s="79"/>
      <c r="G23" s="79"/>
      <c r="H23" s="79"/>
      <c r="I23" s="79"/>
      <c r="J23" s="79"/>
      <c r="K23" s="79"/>
      <c r="L23" s="79"/>
      <c r="O23" s="47" t="s">
        <v>66</v>
      </c>
    </row>
    <row r="24" spans="3:15" ht="12.75">
      <c r="C24" t="s">
        <v>50</v>
      </c>
      <c r="D24" s="51">
        <f>D23*30.2%</f>
        <v>43746.7536</v>
      </c>
      <c r="E24" s="51"/>
      <c r="F24" s="51"/>
      <c r="G24" s="51"/>
      <c r="H24" s="51"/>
      <c r="I24" s="51"/>
      <c r="J24" s="51"/>
      <c r="K24" s="51"/>
      <c r="L24" s="51"/>
      <c r="O24" s="48">
        <f>(N18+N19)*12+N20*6</f>
        <v>144856.8</v>
      </c>
    </row>
    <row r="25" spans="3:15" ht="36" customHeight="1">
      <c r="C25" s="28" t="s">
        <v>51</v>
      </c>
      <c r="D25" s="57" t="s">
        <v>41</v>
      </c>
      <c r="E25" s="57"/>
      <c r="F25" s="57"/>
      <c r="H25" s="56"/>
      <c r="I25" s="56"/>
      <c r="J25" s="56"/>
      <c r="K25" s="56"/>
      <c r="L25" s="56"/>
      <c r="N25" s="57" t="s">
        <v>52</v>
      </c>
      <c r="O25" s="57"/>
    </row>
    <row r="26" spans="4:15" s="7" customFormat="1" ht="8.25">
      <c r="D26" s="58" t="s">
        <v>33</v>
      </c>
      <c r="E26" s="58"/>
      <c r="F26" s="58"/>
      <c r="H26" s="58" t="s">
        <v>34</v>
      </c>
      <c r="I26" s="58"/>
      <c r="J26" s="58"/>
      <c r="K26" s="58"/>
      <c r="L26" s="58"/>
      <c r="N26" s="58" t="s">
        <v>35</v>
      </c>
      <c r="O26" s="58"/>
    </row>
    <row r="28" spans="3:15" ht="12.75">
      <c r="C28" s="28" t="s">
        <v>36</v>
      </c>
      <c r="H28" s="56"/>
      <c r="I28" s="56"/>
      <c r="J28" s="56"/>
      <c r="K28" s="56"/>
      <c r="L28" s="56"/>
      <c r="N28" s="57" t="s">
        <v>37</v>
      </c>
      <c r="O28" s="57"/>
    </row>
    <row r="29" spans="8:15" s="29" customFormat="1" ht="8.25">
      <c r="H29" s="58" t="s">
        <v>34</v>
      </c>
      <c r="I29" s="58"/>
      <c r="J29" s="58"/>
      <c r="K29" s="58"/>
      <c r="L29" s="58"/>
      <c r="N29" s="58" t="s">
        <v>35</v>
      </c>
      <c r="O29" s="58"/>
    </row>
  </sheetData>
  <sheetProtection/>
  <mergeCells count="34">
    <mergeCell ref="A15:B15"/>
    <mergeCell ref="C15:C16"/>
    <mergeCell ref="D15:D16"/>
    <mergeCell ref="A9:C9"/>
    <mergeCell ref="A4:N4"/>
    <mergeCell ref="A5:N5"/>
    <mergeCell ref="G7:H7"/>
    <mergeCell ref="A8:C8"/>
    <mergeCell ref="G8:H8"/>
    <mergeCell ref="O15:O16"/>
    <mergeCell ref="G16:H16"/>
    <mergeCell ref="G17:H17"/>
    <mergeCell ref="G18:H18"/>
    <mergeCell ref="E15:E16"/>
    <mergeCell ref="F15:F16"/>
    <mergeCell ref="G15:M15"/>
    <mergeCell ref="N15:N16"/>
    <mergeCell ref="D26:F26"/>
    <mergeCell ref="H26:L26"/>
    <mergeCell ref="N26:O26"/>
    <mergeCell ref="D23:L23"/>
    <mergeCell ref="D24:L24"/>
    <mergeCell ref="D25:F25"/>
    <mergeCell ref="H25:L25"/>
    <mergeCell ref="G19:H19"/>
    <mergeCell ref="H28:L28"/>
    <mergeCell ref="N28:O28"/>
    <mergeCell ref="H29:L29"/>
    <mergeCell ref="N29:O29"/>
    <mergeCell ref="N25:O25"/>
    <mergeCell ref="G20:H20"/>
    <mergeCell ref="G21:H21"/>
    <mergeCell ref="G22:H22"/>
    <mergeCell ref="L22:M22"/>
  </mergeCells>
  <printOptions/>
  <pageMargins left="0.75" right="0.75" top="1" bottom="1" header="0.5" footer="0.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2012-09-12T08:17:46Z</cp:lastPrinted>
  <dcterms:created xsi:type="dcterms:W3CDTF">1996-10-08T23:32:33Z</dcterms:created>
  <dcterms:modified xsi:type="dcterms:W3CDTF">2012-10-02T08:42:40Z</dcterms:modified>
  <cp:category/>
  <cp:version/>
  <cp:contentType/>
  <cp:contentStatus/>
</cp:coreProperties>
</file>